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850" yWindow="405" windowWidth="15480" windowHeight="8070" activeTab="13"/>
  </bookViews>
  <sheets>
    <sheet name="21" sheetId="1" r:id="rId1"/>
    <sheet name="22" sheetId="2" r:id="rId2"/>
    <sheet name="23" sheetId="3" r:id="rId3"/>
    <sheet name="24" sheetId="4" r:id="rId4"/>
    <sheet name="25" sheetId="5" r:id="rId5"/>
    <sheet name="26" sheetId="6" r:id="rId6"/>
    <sheet name="27" sheetId="7" r:id="rId7"/>
    <sheet name="28" sheetId="8" r:id="rId8"/>
    <sheet name="29" sheetId="9" r:id="rId9"/>
    <sheet name="31-32" sheetId="10" r:id="rId10"/>
    <sheet name="33" sheetId="11" r:id="rId11"/>
    <sheet name="33 bis" sheetId="12" state="hidden" r:id="rId12"/>
    <sheet name="34" sheetId="13" r:id="rId13"/>
    <sheet name="35" sheetId="14" r:id="rId14"/>
    <sheet name="2015" sheetId="15" state="hidden" r:id="rId15"/>
    <sheet name="oszczędności letnie" sheetId="16" state="hidden" r:id="rId16"/>
    <sheet name="29 nowy" sheetId="17" state="hidden" r:id="rId17"/>
    <sheet name="lipiec " sheetId="18" state="hidden" r:id="rId18"/>
  </sheets>
  <definedNames>
    <definedName name="_xlnm.Print_Area" localSheetId="14">'2015'!$A$1:$X$113</definedName>
    <definedName name="_xlnm.Print_Area" localSheetId="0">'21'!$A$1:$Z$51</definedName>
    <definedName name="_xlnm.Print_Area" localSheetId="1">'22'!$A$1:$W$44</definedName>
    <definedName name="_xlnm.Print_Area" localSheetId="2">'23'!$A$1:$S$38</definedName>
    <definedName name="_xlnm.Print_Area" localSheetId="3">'24'!$A$1:$U$31</definedName>
    <definedName name="_xlnm.Print_Area" localSheetId="4">'25'!$A$1:$AJ$66</definedName>
    <definedName name="_xlnm.Print_Area" localSheetId="5">'26'!$A$1:$AB$51</definedName>
    <definedName name="_xlnm.Print_Area" localSheetId="6">'27'!$A$1:$U$38</definedName>
    <definedName name="_xlnm.Print_Area" localSheetId="7">'28'!$A$1:$W$39</definedName>
    <definedName name="_xlnm.Print_Area" localSheetId="8">'29'!$A$1:$Y$51</definedName>
    <definedName name="_xlnm.Print_Area" localSheetId="9">'31-32'!$A$1:$AB$53</definedName>
    <definedName name="_xlnm.Print_Area" localSheetId="10">'33'!$A$1:$Z$47</definedName>
    <definedName name="_xlnm.Print_Area" localSheetId="12">'34'!$A$1:$AA$51</definedName>
    <definedName name="_xlnm.Print_Area" localSheetId="13">'35'!$A$1:$Q$32</definedName>
    <definedName name="_xlnm.Print_Area" localSheetId="17">'lipiec '!$A$1:$N$26</definedName>
  </definedNames>
  <calcPr fullCalcOnLoad="1"/>
</workbook>
</file>

<file path=xl/comments10.xml><?xml version="1.0" encoding="utf-8"?>
<comments xmlns="http://schemas.openxmlformats.org/spreadsheetml/2006/main">
  <authors>
    <author>Aproniewicz</author>
  </authors>
  <commentList>
    <comment ref="B25" authorId="0">
      <text>
        <r>
          <rPr>
            <b/>
            <sz val="8"/>
            <rFont val="Tahoma"/>
            <family val="2"/>
          </rPr>
          <t>Aproniewicz:</t>
        </r>
        <r>
          <rPr>
            <sz val="8"/>
            <rFont val="Tahoma"/>
            <family val="2"/>
          </rPr>
          <t xml:space="preserve">
Może ten czas też można skrócić?
</t>
        </r>
      </text>
    </comment>
  </commentList>
</comments>
</file>

<file path=xl/sharedStrings.xml><?xml version="1.0" encoding="utf-8"?>
<sst xmlns="http://schemas.openxmlformats.org/spreadsheetml/2006/main" count="1491" uniqueCount="274">
  <si>
    <t>km/dzień</t>
  </si>
  <si>
    <t>R</t>
  </si>
  <si>
    <t>S</t>
  </si>
  <si>
    <t>N</t>
  </si>
  <si>
    <t>ROBOCZE</t>
  </si>
  <si>
    <t>SOBOTY</t>
  </si>
  <si>
    <t>Kowanowo</t>
  </si>
  <si>
    <t>Oborniki, Rondo Kowanówko</t>
  </si>
  <si>
    <t>Oborniki, Dworzec PKP</t>
  </si>
  <si>
    <t>Oborniki, Urząd Miejski</t>
  </si>
  <si>
    <t>Oborniki, Rynek</t>
  </si>
  <si>
    <t>Oborniki, Szarych Szeregów</t>
  </si>
  <si>
    <t>Oborniki, 25 Stycznia</t>
  </si>
  <si>
    <t>Oborniki, Czarnkowska I</t>
  </si>
  <si>
    <t>Oborniki, Czarnkowska II</t>
  </si>
  <si>
    <t>Oborniki, Bielawska</t>
  </si>
  <si>
    <t>Oborniki, Korfantego I</t>
  </si>
  <si>
    <t>Oborniki, Nadleśnictwo I</t>
  </si>
  <si>
    <t>Dąbrówka Leśna</t>
  </si>
  <si>
    <t>Oborniki Bielawska</t>
  </si>
  <si>
    <t>Oborniki, Dworzec Autobusowy</t>
  </si>
  <si>
    <t>Oborniki, Dworzec PKP Miasto</t>
  </si>
  <si>
    <t>Oborniki, Piłsudskiego</t>
  </si>
  <si>
    <t>Kowanówko, Sanatoryjna</t>
  </si>
  <si>
    <t>Kowanówko, Szpital</t>
  </si>
  <si>
    <t>Kowanówko, Miłowody</t>
  </si>
  <si>
    <t>Kowanówko, Tarninowa</t>
  </si>
  <si>
    <t>Rożnowo, Słoneczna</t>
  </si>
  <si>
    <t>Rożnowo, Szkoła</t>
  </si>
  <si>
    <t>Łukowo</t>
  </si>
  <si>
    <t>Uchorowo</t>
  </si>
  <si>
    <t>Pacholewo</t>
  </si>
  <si>
    <t>Marszewiec</t>
  </si>
  <si>
    <t>Rożnowo, Świetlica</t>
  </si>
  <si>
    <t>Oborniki, Dom Kultury</t>
  </si>
  <si>
    <t>Oborniki, Szamotulska</t>
  </si>
  <si>
    <t>Uścikowo Folwark I</t>
  </si>
  <si>
    <t>Uścikowo Folwark II</t>
  </si>
  <si>
    <t>Objezierze</t>
  </si>
  <si>
    <t>Ślepuchowo I</t>
  </si>
  <si>
    <t>Ślepuchowo II</t>
  </si>
  <si>
    <t>Lulin</t>
  </si>
  <si>
    <t>Nieczajna</t>
  </si>
  <si>
    <t>Kowalewko</t>
  </si>
  <si>
    <t>Bąbliniec</t>
  </si>
  <si>
    <t>Nowołoskoniec</t>
  </si>
  <si>
    <t>os.Maślerki</t>
  </si>
  <si>
    <t>Słonawy II</t>
  </si>
  <si>
    <t>Slonawy Wybudowanie</t>
  </si>
  <si>
    <t>Szkoła podstawowa nr 4</t>
  </si>
  <si>
    <t>Bogdanowo I</t>
  </si>
  <si>
    <t>Bogdanowo Huby</t>
  </si>
  <si>
    <t>-</t>
  </si>
  <si>
    <t>Wargowo Szkoła</t>
  </si>
  <si>
    <t>Wargowo stacja PKP</t>
  </si>
  <si>
    <t>Wargowo, Pałac</t>
  </si>
  <si>
    <t>Słonawy Wybudowanie</t>
  </si>
  <si>
    <t>Słonawy I</t>
  </si>
  <si>
    <t>Bąblin</t>
  </si>
  <si>
    <t>Bąblinek</t>
  </si>
  <si>
    <t>Kiszewo II</t>
  </si>
  <si>
    <t>Kiszewo III</t>
  </si>
  <si>
    <t>Kiszewko I</t>
  </si>
  <si>
    <t>Kiszewko II</t>
  </si>
  <si>
    <t>Stobnica</t>
  </si>
  <si>
    <t>Uścikowo I</t>
  </si>
  <si>
    <t>Uścikowo II</t>
  </si>
  <si>
    <t>Chrustowo</t>
  </si>
  <si>
    <t>Urbanie</t>
  </si>
  <si>
    <t>Popówko</t>
  </si>
  <si>
    <t>Oborniki, Gołaszyńska</t>
  </si>
  <si>
    <t>Gołaszyn</t>
  </si>
  <si>
    <t>Gołębowo</t>
  </si>
  <si>
    <t>Maniewo I</t>
  </si>
  <si>
    <t>Maniewo II</t>
  </si>
  <si>
    <t>Świerkówki</t>
  </si>
  <si>
    <t>Chludowo II</t>
  </si>
  <si>
    <t>Wargowo I</t>
  </si>
  <si>
    <t>Wargowo II</t>
  </si>
  <si>
    <t>Miesiąc</t>
  </si>
  <si>
    <t>Rodzaj</t>
  </si>
  <si>
    <t>dnia</t>
  </si>
  <si>
    <t>km</t>
  </si>
  <si>
    <t>PLN</t>
  </si>
  <si>
    <t>Robocze</t>
  </si>
  <si>
    <t>Soboty</t>
  </si>
  <si>
    <t>Niedziele</t>
  </si>
  <si>
    <t>Razem</t>
  </si>
  <si>
    <t>Suma</t>
  </si>
  <si>
    <t>kilometry</t>
  </si>
  <si>
    <t>Oborniki, Kąpielisko Miejskie</t>
  </si>
  <si>
    <t>Oborniki, Spokojna</t>
  </si>
  <si>
    <t>Górka I</t>
  </si>
  <si>
    <t>Górka II</t>
  </si>
  <si>
    <t>Kiszewko Stacja</t>
  </si>
  <si>
    <t>Osowo Nowe</t>
  </si>
  <si>
    <t>Ludwikowo</t>
  </si>
  <si>
    <t>Oborniki, Łukowska</t>
  </si>
  <si>
    <t>Załącznik nr 2 do Umowy nr</t>
  </si>
  <si>
    <t xml:space="preserve">Żerniki </t>
  </si>
  <si>
    <t>Kiszewo cmentarz</t>
  </si>
  <si>
    <t>lipiec</t>
  </si>
  <si>
    <t>sierpień</t>
  </si>
  <si>
    <t>razem</t>
  </si>
  <si>
    <t>dni robocze</t>
  </si>
  <si>
    <t>linia</t>
  </si>
  <si>
    <t>zdjęte km/dzień</t>
  </si>
  <si>
    <t>oszczędności</t>
  </si>
  <si>
    <t>zdjęte km/msc</t>
  </si>
  <si>
    <t>oszczędności na letnim rozkładzie jazdy</t>
  </si>
  <si>
    <t>w zł (brutto)</t>
  </si>
  <si>
    <t>IV</t>
  </si>
  <si>
    <t>III</t>
  </si>
  <si>
    <t>Szamotulska</t>
  </si>
  <si>
    <t>UścikowoII</t>
  </si>
  <si>
    <t>Żukowo</t>
  </si>
  <si>
    <t>Górka</t>
  </si>
  <si>
    <t>Wargowo Huby</t>
  </si>
  <si>
    <t>ChludowoI</t>
  </si>
  <si>
    <t>Oborniki DA</t>
  </si>
  <si>
    <t>PKP Poznań - Oborniki Miasto</t>
  </si>
  <si>
    <t>Uścikowo Sławienko</t>
  </si>
  <si>
    <t>Linia 33</t>
  </si>
  <si>
    <t>Rogoźno, Plac Karola Marcinkowskiego</t>
  </si>
  <si>
    <t>Rogoźno, Rondo Józefa Melzera</t>
  </si>
  <si>
    <t>Ruda Motel</t>
  </si>
  <si>
    <t>Rogoźno, Dworzec PKP</t>
  </si>
  <si>
    <t>Rogoźno, Garbacka</t>
  </si>
  <si>
    <t>Garbatka</t>
  </si>
  <si>
    <t>Dziewcza Struga</t>
  </si>
  <si>
    <t>Parkowo Szkoła</t>
  </si>
  <si>
    <t>Wełna</t>
  </si>
  <si>
    <t>Jaracz</t>
  </si>
  <si>
    <t>II</t>
  </si>
  <si>
    <t>Rożnowo</t>
  </si>
  <si>
    <t>Kowanówko</t>
  </si>
  <si>
    <t>I</t>
  </si>
  <si>
    <t>Linia 31</t>
  </si>
  <si>
    <t>Linia 32</t>
  </si>
  <si>
    <t>TRASA 33</t>
  </si>
  <si>
    <t>suma</t>
  </si>
  <si>
    <t>Wargowo Huby - na żądanie</t>
  </si>
  <si>
    <t>Oborniki, PKP Oborniki Miasto</t>
  </si>
  <si>
    <t>Oborniki, Lipowa</t>
  </si>
  <si>
    <t>Oborniki, Miękusa</t>
  </si>
  <si>
    <t>Oborniki, Wybudowanie</t>
  </si>
  <si>
    <t>Oborniki, Sikorskiego</t>
  </si>
  <si>
    <t>Oborniki, Okulickiego/Korfantego I</t>
  </si>
  <si>
    <t>Oborniki, Witosa</t>
  </si>
  <si>
    <t>Oborniki, Akacjowa/Korfantego II</t>
  </si>
  <si>
    <t>Oborniki, ROD Relaks</t>
  </si>
  <si>
    <t>Oborniki, Taczaka</t>
  </si>
  <si>
    <t xml:space="preserve">Dąbrówka Leśna </t>
  </si>
  <si>
    <t>Łukowo Przylesie</t>
  </si>
  <si>
    <t>Oborniki, Nadleśnictwo</t>
  </si>
  <si>
    <t>miesiąc</t>
  </si>
  <si>
    <t>do Poznania</t>
  </si>
  <si>
    <t>PKP</t>
  </si>
  <si>
    <t>Bus4U</t>
  </si>
  <si>
    <t>z Poznania</t>
  </si>
  <si>
    <t>Kiszewo Wieś</t>
  </si>
  <si>
    <t>netto</t>
  </si>
  <si>
    <t>brutto</t>
  </si>
  <si>
    <t>styczeń
2015</t>
  </si>
  <si>
    <t>styczeń 2015</t>
  </si>
  <si>
    <t>luty
2015</t>
  </si>
  <si>
    <t>luty 2015</t>
  </si>
  <si>
    <t>marzec
2015</t>
  </si>
  <si>
    <t>marzec 2015</t>
  </si>
  <si>
    <t>kwiecień
2015</t>
  </si>
  <si>
    <t>kwiecień 2015</t>
  </si>
  <si>
    <t>suma narastająco</t>
  </si>
  <si>
    <t>maj
2015</t>
  </si>
  <si>
    <t>maj 2015</t>
  </si>
  <si>
    <t>czerwiec
2015</t>
  </si>
  <si>
    <t>czerwiec 2014</t>
  </si>
  <si>
    <t>lipiec
2015</t>
  </si>
  <si>
    <t>sierpień
2015</t>
  </si>
  <si>
    <t>lipiec 2015</t>
  </si>
  <si>
    <t>sierpień 2015</t>
  </si>
  <si>
    <t>wrzesień
2015</t>
  </si>
  <si>
    <t>wrzesień 2015</t>
  </si>
  <si>
    <t>październik
2015</t>
  </si>
  <si>
    <t>październik 2015</t>
  </si>
  <si>
    <t>listopad
2015</t>
  </si>
  <si>
    <t>listopad 2015</t>
  </si>
  <si>
    <t>grudzień
2015</t>
  </si>
  <si>
    <t>grudzień 2015</t>
  </si>
  <si>
    <t>Linia 21</t>
  </si>
  <si>
    <t xml:space="preserve">Linia 22 </t>
  </si>
  <si>
    <t>Linia 23</t>
  </si>
  <si>
    <t>Linia 24</t>
  </si>
  <si>
    <t>Linia 25</t>
  </si>
  <si>
    <t>Linia 26</t>
  </si>
  <si>
    <t>Linia 22</t>
  </si>
  <si>
    <t>Linia 27</t>
  </si>
  <si>
    <t>Linia 28</t>
  </si>
  <si>
    <t>Linia 29</t>
  </si>
  <si>
    <t>Linia 34</t>
  </si>
  <si>
    <t>22 bis</t>
  </si>
  <si>
    <t>Ocieszyn Wieś</t>
  </si>
  <si>
    <t>Ocieszyn I</t>
  </si>
  <si>
    <t>Bogdanowo</t>
  </si>
  <si>
    <t>Oborniki, ul. Mostowa</t>
  </si>
  <si>
    <t>Oborniki, ul. Lipowa</t>
  </si>
  <si>
    <t>Oborniki, ul. Piłsudskiego</t>
  </si>
  <si>
    <t>suma narast brutto</t>
  </si>
  <si>
    <t>PLN brutto</t>
  </si>
  <si>
    <t>PLN netto</t>
  </si>
  <si>
    <t>Liczba
dni</t>
  </si>
  <si>
    <t>Budżet 2015</t>
  </si>
  <si>
    <t>Budżet minus</t>
  </si>
  <si>
    <t>Chludowo I / Tysiąclecia</t>
  </si>
  <si>
    <t>Chludowo II / Szkoła</t>
  </si>
  <si>
    <t>Oborniki, Obrzycka</t>
  </si>
  <si>
    <t>Nr linii</t>
  </si>
  <si>
    <t>Typ taboru</t>
  </si>
  <si>
    <t>Dni robocze</t>
  </si>
  <si>
    <t>Cena         1 wkm</t>
  </si>
  <si>
    <t>Wartość usług</t>
  </si>
  <si>
    <t>01-03.07.15</t>
  </si>
  <si>
    <t>06-31.07.15</t>
  </si>
  <si>
    <t>3 dni</t>
  </si>
  <si>
    <t>20 dni</t>
  </si>
  <si>
    <t>01-03.07</t>
  </si>
  <si>
    <t>06-31.07</t>
  </si>
  <si>
    <t>minus kursy szkolne</t>
  </si>
  <si>
    <t xml:space="preserve">
 suma br narastająco</t>
  </si>
  <si>
    <t>23U</t>
  </si>
  <si>
    <t xml:space="preserve">390 do Murowanej Gośliny </t>
  </si>
  <si>
    <t>390 z Murowanej Gośliny</t>
  </si>
  <si>
    <t>Górka, Pasieka</t>
  </si>
  <si>
    <t>Zielątkowo OSP</t>
  </si>
  <si>
    <t>905 do Poznania</t>
  </si>
  <si>
    <t>907 do Poznania</t>
  </si>
  <si>
    <t>905 z Poznania</t>
  </si>
  <si>
    <t>907 z Poznania</t>
  </si>
  <si>
    <t>Kiszewko, Jabłonie</t>
  </si>
  <si>
    <t>Kowanówko, Kolano Wełny</t>
  </si>
  <si>
    <t>rezerwa</t>
  </si>
  <si>
    <t>Sławienko</t>
  </si>
  <si>
    <t>Niemieczkowo</t>
  </si>
  <si>
    <t>Wychowaniec</t>
  </si>
  <si>
    <t>Oborniki, Cmentarz Komunalny</t>
  </si>
  <si>
    <t>Bogdanowo, os. Widokowe</t>
  </si>
  <si>
    <t>K - kursuje od 1 maja do 30 września</t>
  </si>
  <si>
    <t>Oborniki, Łazienkowa</t>
  </si>
  <si>
    <t>Szamotuły, Galeria</t>
  </si>
  <si>
    <t>Linia</t>
  </si>
  <si>
    <t>&gt;</t>
  </si>
  <si>
    <t>PRZESIADKI</t>
  </si>
  <si>
    <t>25 bis</t>
  </si>
  <si>
    <t>951 z Poznania</t>
  </si>
  <si>
    <t>951 do Poznania</t>
  </si>
  <si>
    <t>09:40x</t>
  </si>
  <si>
    <t>09:35x</t>
  </si>
  <si>
    <t>13:01x</t>
  </si>
  <si>
    <t>13:05x</t>
  </si>
  <si>
    <t>x - kursuje we wtorki</t>
  </si>
  <si>
    <t>pociąg do Poznania</t>
  </si>
  <si>
    <t>pociąg z Poznania</t>
  </si>
  <si>
    <t>Oborniki, Betoniarska</t>
  </si>
  <si>
    <t>Szamotuły, al. Jana Pawła II</t>
  </si>
  <si>
    <t>Wargowo, Gryszczeniówka</t>
  </si>
  <si>
    <t>Rożnowo, świetlica</t>
  </si>
  <si>
    <t>Rożnowo, szkoła</t>
  </si>
  <si>
    <t>Kiszewko, Nad Wartą</t>
  </si>
  <si>
    <t>Uścikówiec</t>
  </si>
  <si>
    <t>K</t>
  </si>
  <si>
    <t>Łukowo, Nowe osiedle</t>
  </si>
  <si>
    <t>Żerniki, Osiedle</t>
  </si>
  <si>
    <t>sz</t>
  </si>
  <si>
    <t>Wychowaniec, Sad</t>
  </si>
  <si>
    <t>Wargowo, Szkoła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</si>
</sst>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h:mm;@"/>
    <numFmt numFmtId="166" formatCode="#,##0.0"/>
    <numFmt numFmtId="167" formatCode="_-* #,##0\ _z_ł_-;\-* #,##0\ _z_ł_-;_-* &quot;-&quot;??\ _z_ł_-;_-@_-"/>
    <numFmt numFmtId="168" formatCode="#,##0.000"/>
    <numFmt numFmtId="169" formatCode="#,##0.0000"/>
    <numFmt numFmtId="170" formatCode="0.000"/>
  </numFmts>
  <fonts count="45"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Czcionka tekstu podstawowego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9"/>
      <name val="Czcionka tekstu podstawowego"/>
      <family val="2"/>
    </font>
    <font>
      <b/>
      <sz val="8"/>
      <color indexed="8"/>
      <name val="Arial"/>
      <family val="2"/>
    </font>
    <font>
      <sz val="8"/>
      <name val="Czcionka tekstu podstawowego"/>
      <family val="2"/>
    </font>
    <font>
      <u val="single"/>
      <sz val="9.35"/>
      <color indexed="12"/>
      <name val="Czcionka tekstu podstawowego"/>
      <family val="2"/>
    </font>
    <font>
      <u val="single"/>
      <sz val="9.35"/>
      <color indexed="20"/>
      <name val="Czcionka tekstu podstawowego"/>
      <family val="2"/>
    </font>
    <font>
      <b/>
      <i/>
      <sz val="11"/>
      <color indexed="8"/>
      <name val="Czcionka tekstu podstawowego"/>
      <family val="0"/>
    </font>
    <font>
      <i/>
      <sz val="11"/>
      <color indexed="8"/>
      <name val="Czcionka tekstu podstawowego"/>
      <family val="0"/>
    </font>
    <font>
      <sz val="11"/>
      <color indexed="8"/>
      <name val="Arial Narrow"/>
      <family val="2"/>
    </font>
    <font>
      <b/>
      <sz val="14"/>
      <color indexed="9"/>
      <name val="Arial"/>
      <family val="2"/>
    </font>
    <font>
      <u val="single"/>
      <sz val="9.35"/>
      <color theme="10"/>
      <name val="Czcionka tekstu podstawowego"/>
      <family val="2"/>
    </font>
    <font>
      <u val="single"/>
      <sz val="9.35"/>
      <color theme="11"/>
      <name val="Czcionka tekstu podstawowego"/>
      <family val="2"/>
    </font>
    <font>
      <sz val="11"/>
      <color theme="1"/>
      <name val="Czcionka tekstu podstawowego"/>
      <family val="0"/>
    </font>
    <font>
      <b/>
      <i/>
      <sz val="11"/>
      <color theme="1"/>
      <name val="Czcionka tekstu podstawowego"/>
      <family val="0"/>
    </font>
    <font>
      <i/>
      <sz val="11"/>
      <color theme="1"/>
      <name val="Czcionka tekstu podstawowego"/>
      <family val="0"/>
    </font>
    <font>
      <b/>
      <sz val="11"/>
      <color theme="1"/>
      <name val="Czcionka tekstu podstawowego"/>
      <family val="0"/>
    </font>
    <font>
      <sz val="11"/>
      <color theme="1"/>
      <name val="Arial Narrow"/>
      <family val="2"/>
    </font>
    <font>
      <b/>
      <sz val="14"/>
      <color theme="0"/>
      <name val="Arial"/>
      <family val="2"/>
    </font>
    <font>
      <b/>
      <sz val="11"/>
      <color theme="0"/>
      <name val="Czcionka tekstu podstawowego"/>
      <family val="0"/>
    </font>
    <font>
      <b/>
      <sz val="8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ck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thin"/>
      <right style="hair"/>
      <top>
        <color indexed="63"/>
      </top>
      <bottom style="thick"/>
    </border>
    <border>
      <left style="hair"/>
      <right style="hair"/>
      <top>
        <color indexed="63"/>
      </top>
      <bottom style="thick"/>
    </border>
    <border>
      <left style="hair"/>
      <right style="thick"/>
      <top style="thick"/>
      <bottom>
        <color indexed="63"/>
      </bottom>
    </border>
    <border>
      <left style="hair"/>
      <right style="thick"/>
      <top>
        <color indexed="63"/>
      </top>
      <bottom>
        <color indexed="63"/>
      </bottom>
    </border>
    <border>
      <left style="hair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ck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ck"/>
      <bottom>
        <color indexed="63"/>
      </bottom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ck"/>
    </border>
    <border>
      <left style="thick"/>
      <right style="hair"/>
      <top>
        <color indexed="63"/>
      </top>
      <bottom style="thick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ck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ck"/>
    </border>
    <border>
      <left style="medium"/>
      <right style="hair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hair"/>
      <right style="thick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2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24" fillId="24" borderId="0" xfId="0" applyFont="1" applyFill="1" applyBorder="1" applyAlignment="1">
      <alignment horizontal="center" vertical="center"/>
    </xf>
    <xf numFmtId="166" fontId="0" fillId="0" borderId="0" xfId="0" applyNumberFormat="1" applyAlignment="1">
      <alignment/>
    </xf>
    <xf numFmtId="166" fontId="0" fillId="0" borderId="11" xfId="0" applyNumberFormat="1" applyBorder="1" applyAlignment="1">
      <alignment/>
    </xf>
    <xf numFmtId="166" fontId="13" fillId="0" borderId="0" xfId="0" applyNumberFormat="1" applyFont="1" applyAlignment="1">
      <alignment/>
    </xf>
    <xf numFmtId="0" fontId="0" fillId="0" borderId="11" xfId="0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6" fontId="13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Alignment="1">
      <alignment/>
    </xf>
    <xf numFmtId="0" fontId="13" fillId="0" borderId="0" xfId="0" applyFont="1" applyAlignment="1">
      <alignment/>
    </xf>
    <xf numFmtId="16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0" fontId="0" fillId="0" borderId="14" xfId="0" applyNumberFormat="1" applyBorder="1" applyAlignment="1">
      <alignment/>
    </xf>
    <xf numFmtId="20" fontId="0" fillId="0" borderId="15" xfId="0" applyNumberFormat="1" applyBorder="1" applyAlignment="1">
      <alignment/>
    </xf>
    <xf numFmtId="20" fontId="0" fillId="0" borderId="16" xfId="0" applyNumberFormat="1" applyBorder="1" applyAlignment="1">
      <alignment/>
    </xf>
    <xf numFmtId="4" fontId="18" fillId="0" borderId="0" xfId="0" applyNumberFormat="1" applyFont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4" fontId="25" fillId="0" borderId="0" xfId="0" applyNumberFormat="1" applyFont="1" applyFill="1" applyBorder="1" applyAlignment="1">
      <alignment horizontal="right" vertical="center"/>
    </xf>
    <xf numFmtId="4" fontId="18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0" fontId="0" fillId="25" borderId="0" xfId="0" applyFont="1" applyFill="1" applyBorder="1" applyAlignment="1">
      <alignment horizontal="center"/>
    </xf>
    <xf numFmtId="20" fontId="0" fillId="0" borderId="0" xfId="0" applyNumberFormat="1" applyFont="1" applyFill="1" applyAlignment="1">
      <alignment/>
    </xf>
    <xf numFmtId="20" fontId="0" fillId="0" borderId="0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20" fontId="0" fillId="26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20" fontId="0" fillId="26" borderId="0" xfId="0" applyNumberFormat="1" applyFont="1" applyFill="1" applyBorder="1" applyAlignment="1">
      <alignment horizontal="right"/>
    </xf>
    <xf numFmtId="20" fontId="0" fillId="26" borderId="0" xfId="0" applyNumberFormat="1" applyFont="1" applyFill="1" applyBorder="1" applyAlignment="1">
      <alignment horizontal="center"/>
    </xf>
    <xf numFmtId="20" fontId="0" fillId="26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27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ont="1" applyBorder="1" applyAlignment="1">
      <alignment horizontal="right"/>
    </xf>
    <xf numFmtId="20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1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20" fontId="0" fillId="0" borderId="11" xfId="0" applyNumberFormat="1" applyFont="1" applyBorder="1" applyAlignment="1">
      <alignment/>
    </xf>
    <xf numFmtId="20" fontId="0" fillId="0" borderId="22" xfId="0" applyNumberFormat="1" applyFont="1" applyBorder="1" applyAlignment="1">
      <alignment/>
    </xf>
    <xf numFmtId="0" fontId="0" fillId="0" borderId="12" xfId="0" applyBorder="1" applyAlignment="1">
      <alignment/>
    </xf>
    <xf numFmtId="20" fontId="0" fillId="0" borderId="23" xfId="0" applyNumberFormat="1" applyFill="1" applyBorder="1" applyAlignment="1">
      <alignment/>
    </xf>
    <xf numFmtId="20" fontId="0" fillId="0" borderId="11" xfId="0" applyNumberForma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20" fontId="0" fillId="0" borderId="24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4" fontId="13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 horizontal="center"/>
    </xf>
    <xf numFmtId="0" fontId="0" fillId="27" borderId="0" xfId="0" applyFill="1" applyAlignment="1">
      <alignment horizontal="center" vertical="center"/>
    </xf>
    <xf numFmtId="4" fontId="26" fillId="0" borderId="0" xfId="0" applyNumberFormat="1" applyFont="1" applyAlignment="1">
      <alignment/>
    </xf>
    <xf numFmtId="0" fontId="2" fillId="0" borderId="0" xfId="0" applyFont="1" applyAlignment="1">
      <alignment/>
    </xf>
    <xf numFmtId="4" fontId="24" fillId="0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horizontal="center"/>
    </xf>
    <xf numFmtId="0" fontId="24" fillId="24" borderId="17" xfId="0" applyFont="1" applyFill="1" applyBorder="1" applyAlignment="1">
      <alignment horizontal="center" vertical="center"/>
    </xf>
    <xf numFmtId="4" fontId="24" fillId="0" borderId="25" xfId="0" applyNumberFormat="1" applyFont="1" applyFill="1" applyBorder="1" applyAlignment="1">
      <alignment horizontal="right" vertical="center"/>
    </xf>
    <xf numFmtId="0" fontId="24" fillId="24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24" fillId="28" borderId="17" xfId="0" applyFont="1" applyFill="1" applyBorder="1" applyAlignment="1">
      <alignment vertical="center"/>
    </xf>
    <xf numFmtId="0" fontId="24" fillId="28" borderId="17" xfId="0" applyFont="1" applyFill="1" applyBorder="1" applyAlignment="1">
      <alignment horizontal="right" vertical="center"/>
    </xf>
    <xf numFmtId="0" fontId="24" fillId="28" borderId="25" xfId="0" applyFont="1" applyFill="1" applyBorder="1" applyAlignment="1">
      <alignment vertical="center"/>
    </xf>
    <xf numFmtId="0" fontId="24" fillId="28" borderId="25" xfId="0" applyFont="1" applyFill="1" applyBorder="1" applyAlignment="1">
      <alignment horizontal="right" vertical="center"/>
    </xf>
    <xf numFmtId="0" fontId="24" fillId="28" borderId="13" xfId="0" applyFont="1" applyFill="1" applyBorder="1" applyAlignment="1">
      <alignment vertical="center"/>
    </xf>
    <xf numFmtId="0" fontId="24" fillId="28" borderId="13" xfId="0" applyFont="1" applyFill="1" applyBorder="1" applyAlignment="1">
      <alignment horizontal="right" vertical="center"/>
    </xf>
    <xf numFmtId="0" fontId="24" fillId="28" borderId="12" xfId="0" applyFont="1" applyFill="1" applyBorder="1" applyAlignment="1">
      <alignment vertical="center"/>
    </xf>
    <xf numFmtId="0" fontId="24" fillId="28" borderId="12" xfId="0" applyFont="1" applyFill="1" applyBorder="1" applyAlignment="1">
      <alignment horizontal="right" vertical="center"/>
    </xf>
    <xf numFmtId="4" fontId="27" fillId="28" borderId="22" xfId="0" applyNumberFormat="1" applyFont="1" applyFill="1" applyBorder="1" applyAlignment="1">
      <alignment horizontal="right" vertical="center"/>
    </xf>
    <xf numFmtId="4" fontId="27" fillId="28" borderId="13" xfId="0" applyNumberFormat="1" applyFont="1" applyFill="1" applyBorder="1" applyAlignment="1">
      <alignment horizontal="right" vertical="center"/>
    </xf>
    <xf numFmtId="4" fontId="27" fillId="28" borderId="16" xfId="0" applyNumberFormat="1" applyFont="1" applyFill="1" applyBorder="1" applyAlignment="1">
      <alignment horizontal="right" vertical="center"/>
    </xf>
    <xf numFmtId="4" fontId="27" fillId="28" borderId="17" xfId="0" applyNumberFormat="1" applyFont="1" applyFill="1" applyBorder="1" applyAlignment="1">
      <alignment horizontal="right" vertical="center"/>
    </xf>
    <xf numFmtId="2" fontId="22" fillId="27" borderId="0" xfId="0" applyNumberFormat="1" applyFont="1" applyFill="1" applyAlignment="1">
      <alignment horizontal="center"/>
    </xf>
    <xf numFmtId="4" fontId="24" fillId="0" borderId="24" xfId="0" applyNumberFormat="1" applyFont="1" applyFill="1" applyBorder="1" applyAlignment="1">
      <alignment horizontal="right" vertical="center"/>
    </xf>
    <xf numFmtId="0" fontId="18" fillId="0" borderId="0" xfId="0" applyFont="1" applyAlignment="1">
      <alignment/>
    </xf>
    <xf numFmtId="0" fontId="0" fillId="24" borderId="0" xfId="0" applyFill="1" applyAlignment="1">
      <alignment horizontal="center"/>
    </xf>
    <xf numFmtId="0" fontId="0" fillId="24" borderId="0" xfId="0" applyFont="1" applyFill="1" applyAlignment="1">
      <alignment horizontal="center"/>
    </xf>
    <xf numFmtId="4" fontId="27" fillId="28" borderId="0" xfId="0" applyNumberFormat="1" applyFont="1" applyFill="1" applyBorder="1" applyAlignment="1">
      <alignment horizontal="right" vertical="center"/>
    </xf>
    <xf numFmtId="4" fontId="24" fillId="28" borderId="18" xfId="0" applyNumberFormat="1" applyFont="1" applyFill="1" applyBorder="1" applyAlignment="1">
      <alignment horizontal="right" vertical="center"/>
    </xf>
    <xf numFmtId="4" fontId="24" fillId="28" borderId="19" xfId="0" applyNumberFormat="1" applyFont="1" applyFill="1" applyBorder="1" applyAlignment="1">
      <alignment horizontal="right" vertical="center"/>
    </xf>
    <xf numFmtId="4" fontId="24" fillId="28" borderId="21" xfId="0" applyNumberFormat="1" applyFont="1" applyFill="1" applyBorder="1" applyAlignment="1">
      <alignment horizontal="right" vertical="center"/>
    </xf>
    <xf numFmtId="4" fontId="24" fillId="28" borderId="12" xfId="0" applyNumberFormat="1" applyFont="1" applyFill="1" applyBorder="1" applyAlignment="1">
      <alignment horizontal="right" vertical="center"/>
    </xf>
    <xf numFmtId="4" fontId="24" fillId="28" borderId="24" xfId="0" applyNumberFormat="1" applyFont="1" applyFill="1" applyBorder="1" applyAlignment="1">
      <alignment horizontal="right" vertical="center"/>
    </xf>
    <xf numFmtId="4" fontId="24" fillId="28" borderId="0" xfId="0" applyNumberFormat="1" applyFont="1" applyFill="1" applyBorder="1" applyAlignment="1">
      <alignment horizontal="right" vertical="center"/>
    </xf>
    <xf numFmtId="4" fontId="24" fillId="28" borderId="26" xfId="0" applyNumberFormat="1" applyFont="1" applyFill="1" applyBorder="1" applyAlignment="1">
      <alignment horizontal="right" vertical="center"/>
    </xf>
    <xf numFmtId="4" fontId="24" fillId="28" borderId="23" xfId="0" applyNumberFormat="1" applyFont="1" applyFill="1" applyBorder="1" applyAlignment="1">
      <alignment horizontal="right" vertical="center"/>
    </xf>
    <xf numFmtId="4" fontId="24" fillId="28" borderId="20" xfId="0" applyNumberFormat="1" applyFont="1" applyFill="1" applyBorder="1" applyAlignment="1">
      <alignment horizontal="right" vertical="center"/>
    </xf>
    <xf numFmtId="4" fontId="24" fillId="28" borderId="11" xfId="0" applyNumberFormat="1" applyFont="1" applyFill="1" applyBorder="1" applyAlignment="1">
      <alignment horizontal="right" vertical="center"/>
    </xf>
    <xf numFmtId="4" fontId="24" fillId="28" borderId="22" xfId="0" applyNumberFormat="1" applyFont="1" applyFill="1" applyBorder="1" applyAlignment="1">
      <alignment horizontal="right" vertical="center"/>
    </xf>
    <xf numFmtId="4" fontId="24" fillId="28" borderId="13" xfId="0" applyNumberFormat="1" applyFont="1" applyFill="1" applyBorder="1" applyAlignment="1">
      <alignment horizontal="right" vertical="center"/>
    </xf>
    <xf numFmtId="4" fontId="24" fillId="28" borderId="25" xfId="0" applyNumberFormat="1" applyFont="1" applyFill="1" applyBorder="1" applyAlignment="1">
      <alignment horizontal="right" vertical="center"/>
    </xf>
    <xf numFmtId="0" fontId="0" fillId="24" borderId="0" xfId="0" applyFont="1" applyFill="1" applyBorder="1" applyAlignment="1">
      <alignment horizontal="center"/>
    </xf>
    <xf numFmtId="4" fontId="24" fillId="24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4" fontId="0" fillId="28" borderId="0" xfId="0" applyNumberFormat="1" applyFill="1" applyAlignment="1">
      <alignment/>
    </xf>
    <xf numFmtId="4" fontId="18" fillId="28" borderId="25" xfId="0" applyNumberFormat="1" applyFont="1" applyFill="1" applyBorder="1" applyAlignment="1">
      <alignment/>
    </xf>
    <xf numFmtId="4" fontId="18" fillId="28" borderId="0" xfId="0" applyNumberFormat="1" applyFont="1" applyFill="1" applyAlignment="1">
      <alignment/>
    </xf>
    <xf numFmtId="4" fontId="18" fillId="28" borderId="17" xfId="0" applyNumberFormat="1" applyFont="1" applyFill="1" applyBorder="1" applyAlignment="1">
      <alignment/>
    </xf>
    <xf numFmtId="4" fontId="24" fillId="28" borderId="27" xfId="0" applyNumberFormat="1" applyFont="1" applyFill="1" applyBorder="1" applyAlignment="1">
      <alignment horizontal="right" vertical="center"/>
    </xf>
    <xf numFmtId="4" fontId="24" fillId="28" borderId="28" xfId="0" applyNumberFormat="1" applyFont="1" applyFill="1" applyBorder="1" applyAlignment="1">
      <alignment horizontal="right" vertical="center"/>
    </xf>
    <xf numFmtId="4" fontId="24" fillId="28" borderId="29" xfId="0" applyNumberFormat="1" applyFont="1" applyFill="1" applyBorder="1" applyAlignment="1">
      <alignment horizontal="right" vertical="center"/>
    </xf>
    <xf numFmtId="4" fontId="23" fillId="28" borderId="0" xfId="42" applyNumberFormat="1" applyFont="1" applyFill="1" applyAlignment="1">
      <alignment/>
    </xf>
    <xf numFmtId="4" fontId="24" fillId="28" borderId="17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" fontId="1" fillId="0" borderId="0" xfId="42" applyNumberFormat="1" applyAlignment="1">
      <alignment horizontal="right"/>
    </xf>
    <xf numFmtId="4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4" fontId="24" fillId="28" borderId="30" xfId="0" applyNumberFormat="1" applyFont="1" applyFill="1" applyBorder="1" applyAlignment="1">
      <alignment horizontal="right" vertical="center"/>
    </xf>
    <xf numFmtId="4" fontId="18" fillId="28" borderId="31" xfId="0" applyNumberFormat="1" applyFont="1" applyFill="1" applyBorder="1" applyAlignment="1">
      <alignment/>
    </xf>
    <xf numFmtId="4" fontId="18" fillId="28" borderId="0" xfId="0" applyNumberFormat="1" applyFont="1" applyFill="1" applyBorder="1" applyAlignment="1">
      <alignment/>
    </xf>
    <xf numFmtId="167" fontId="23" fillId="27" borderId="0" xfId="42" applyNumberFormat="1" applyFont="1" applyFill="1" applyAlignment="1">
      <alignment/>
    </xf>
    <xf numFmtId="4" fontId="0" fillId="27" borderId="0" xfId="0" applyNumberFormat="1" applyFill="1" applyAlignment="1">
      <alignment/>
    </xf>
    <xf numFmtId="49" fontId="18" fillId="28" borderId="0" xfId="0" applyNumberFormat="1" applyFont="1" applyFill="1" applyAlignment="1">
      <alignment horizontal="center"/>
    </xf>
    <xf numFmtId="0" fontId="19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 wrapText="1"/>
    </xf>
    <xf numFmtId="4" fontId="18" fillId="0" borderId="0" xfId="0" applyNumberFormat="1" applyFont="1" applyBorder="1" applyAlignment="1">
      <alignment/>
    </xf>
    <xf numFmtId="4" fontId="24" fillId="28" borderId="0" xfId="0" applyNumberFormat="1" applyFont="1" applyFill="1" applyBorder="1" applyAlignment="1" applyProtection="1">
      <alignment horizontal="right" vertical="center"/>
      <protection/>
    </xf>
    <xf numFmtId="4" fontId="24" fillId="28" borderId="11" xfId="0" applyNumberFormat="1" applyFont="1" applyFill="1" applyBorder="1" applyAlignment="1" applyProtection="1">
      <alignment horizontal="right" vertical="center"/>
      <protection/>
    </xf>
    <xf numFmtId="4" fontId="24" fillId="28" borderId="25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horizontal="center"/>
    </xf>
    <xf numFmtId="4" fontId="18" fillId="28" borderId="14" xfId="0" applyNumberFormat="1" applyFont="1" applyFill="1" applyBorder="1" applyAlignment="1">
      <alignment/>
    </xf>
    <xf numFmtId="4" fontId="18" fillId="28" borderId="32" xfId="0" applyNumberFormat="1" applyFont="1" applyFill="1" applyBorder="1" applyAlignment="1">
      <alignment/>
    </xf>
    <xf numFmtId="4" fontId="18" fillId="0" borderId="14" xfId="0" applyNumberFormat="1" applyFont="1" applyBorder="1" applyAlignment="1">
      <alignment/>
    </xf>
    <xf numFmtId="49" fontId="18" fillId="28" borderId="0" xfId="0" applyNumberFormat="1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/>
    </xf>
    <xf numFmtId="0" fontId="37" fillId="0" borderId="33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20" fontId="37" fillId="0" borderId="35" xfId="0" applyNumberFormat="1" applyFont="1" applyFill="1" applyBorder="1" applyAlignment="1">
      <alignment horizontal="center" vertical="center"/>
    </xf>
    <xf numFmtId="20" fontId="37" fillId="0" borderId="36" xfId="0" applyNumberFormat="1" applyFont="1" applyFill="1" applyBorder="1" applyAlignment="1">
      <alignment horizontal="center" vertical="center"/>
    </xf>
    <xf numFmtId="20" fontId="37" fillId="0" borderId="33" xfId="0" applyNumberFormat="1" applyFont="1" applyFill="1" applyBorder="1" applyAlignment="1">
      <alignment horizontal="center" vertical="center"/>
    </xf>
    <xf numFmtId="20" fontId="37" fillId="0" borderId="34" xfId="0" applyNumberFormat="1" applyFont="1" applyFill="1" applyBorder="1" applyAlignment="1">
      <alignment horizontal="center" vertical="center"/>
    </xf>
    <xf numFmtId="20" fontId="37" fillId="0" borderId="37" xfId="0" applyNumberFormat="1" applyFont="1" applyFill="1" applyBorder="1" applyAlignment="1">
      <alignment horizontal="center" vertical="center"/>
    </xf>
    <xf numFmtId="20" fontId="37" fillId="0" borderId="38" xfId="0" applyNumberFormat="1" applyFont="1" applyFill="1" applyBorder="1" applyAlignment="1">
      <alignment horizontal="center" vertical="center"/>
    </xf>
    <xf numFmtId="20" fontId="37" fillId="0" borderId="36" xfId="44" applyNumberFormat="1" applyFont="1" applyFill="1" applyBorder="1" applyAlignment="1">
      <alignment horizontal="center" vertical="center"/>
      <protection/>
    </xf>
    <xf numFmtId="20" fontId="37" fillId="0" borderId="34" xfId="44" applyNumberFormat="1" applyFont="1" applyFill="1" applyBorder="1" applyAlignment="1">
      <alignment horizontal="center" vertical="center"/>
      <protection/>
    </xf>
    <xf numFmtId="20" fontId="37" fillId="0" borderId="38" xfId="44" applyNumberFormat="1" applyFont="1" applyFill="1" applyBorder="1" applyAlignment="1">
      <alignment horizontal="center" vertical="center"/>
      <protection/>
    </xf>
    <xf numFmtId="20" fontId="37" fillId="0" borderId="35" xfId="44" applyNumberFormat="1" applyFont="1" applyFill="1" applyBorder="1" applyAlignment="1">
      <alignment horizontal="center" vertical="center"/>
      <protection/>
    </xf>
    <xf numFmtId="20" fontId="37" fillId="0" borderId="33" xfId="44" applyNumberFormat="1" applyFont="1" applyFill="1" applyBorder="1" applyAlignment="1">
      <alignment horizontal="center" vertical="center"/>
      <protection/>
    </xf>
    <xf numFmtId="0" fontId="37" fillId="0" borderId="36" xfId="0" applyFont="1" applyFill="1" applyBorder="1" applyAlignment="1">
      <alignment horizontal="center" vertical="center"/>
    </xf>
    <xf numFmtId="20" fontId="37" fillId="0" borderId="34" xfId="0" applyNumberFormat="1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20" fontId="37" fillId="0" borderId="38" xfId="0" applyNumberFormat="1" applyFont="1" applyFill="1" applyBorder="1" applyAlignment="1">
      <alignment horizontal="center" vertical="center"/>
    </xf>
    <xf numFmtId="20" fontId="37" fillId="0" borderId="35" xfId="55" applyNumberFormat="1" applyFont="1" applyFill="1" applyBorder="1" applyAlignment="1">
      <alignment horizontal="center" vertical="center"/>
      <protection/>
    </xf>
    <xf numFmtId="20" fontId="37" fillId="0" borderId="34" xfId="55" applyNumberFormat="1" applyFont="1" applyFill="1" applyBorder="1" applyAlignment="1">
      <alignment horizontal="center" vertical="center"/>
      <protection/>
    </xf>
    <xf numFmtId="20" fontId="37" fillId="0" borderId="33" xfId="55" applyNumberFormat="1" applyFont="1" applyFill="1" applyBorder="1" applyAlignment="1">
      <alignment horizontal="center" vertical="center"/>
      <protection/>
    </xf>
    <xf numFmtId="20" fontId="37" fillId="0" borderId="39" xfId="55" applyNumberFormat="1" applyFont="1" applyFill="1" applyBorder="1" applyAlignment="1">
      <alignment horizontal="center" vertical="center"/>
      <protection/>
    </xf>
    <xf numFmtId="20" fontId="37" fillId="0" borderId="40" xfId="55" applyNumberFormat="1" applyFont="1" applyFill="1" applyBorder="1" applyAlignment="1">
      <alignment horizontal="center" vertical="center"/>
      <protection/>
    </xf>
    <xf numFmtId="20" fontId="37" fillId="0" borderId="37" xfId="55" applyNumberFormat="1" applyFont="1" applyFill="1" applyBorder="1" applyAlignment="1">
      <alignment horizontal="center" vertical="center"/>
      <protection/>
    </xf>
    <xf numFmtId="20" fontId="37" fillId="0" borderId="41" xfId="55" applyNumberFormat="1" applyFont="1" applyFill="1" applyBorder="1" applyAlignment="1">
      <alignment horizontal="center" vertical="center"/>
      <protection/>
    </xf>
    <xf numFmtId="0" fontId="37" fillId="0" borderId="42" xfId="44" applyFont="1" applyFill="1" applyBorder="1" applyAlignment="1">
      <alignment vertical="center"/>
      <protection/>
    </xf>
    <xf numFmtId="0" fontId="37" fillId="0" borderId="0" xfId="44" applyFont="1" applyFill="1" applyBorder="1" applyAlignment="1">
      <alignment vertical="center"/>
      <protection/>
    </xf>
    <xf numFmtId="0" fontId="37" fillId="0" borderId="43" xfId="44" applyFont="1" applyFill="1" applyBorder="1" applyAlignment="1">
      <alignment vertical="center"/>
      <protection/>
    </xf>
    <xf numFmtId="0" fontId="37" fillId="0" borderId="44" xfId="44" applyFont="1" applyFill="1" applyBorder="1" applyAlignment="1">
      <alignment vertical="center"/>
      <protection/>
    </xf>
    <xf numFmtId="0" fontId="37" fillId="0" borderId="0" xfId="0" applyFont="1" applyFill="1" applyAlignment="1">
      <alignment horizontal="right" vertical="center"/>
    </xf>
    <xf numFmtId="0" fontId="37" fillId="0" borderId="34" xfId="44" applyFont="1" applyFill="1" applyBorder="1" applyAlignment="1">
      <alignment vertical="center"/>
      <protection/>
    </xf>
    <xf numFmtId="164" fontId="37" fillId="0" borderId="45" xfId="44" applyNumberFormat="1" applyFont="1" applyFill="1" applyBorder="1" applyAlignment="1">
      <alignment vertical="center"/>
      <protection/>
    </xf>
    <xf numFmtId="20" fontId="37" fillId="0" borderId="34" xfId="44" applyNumberFormat="1" applyFont="1" applyFill="1" applyBorder="1" applyAlignment="1">
      <alignment vertical="center"/>
      <protection/>
    </xf>
    <xf numFmtId="20" fontId="37" fillId="0" borderId="46" xfId="44" applyNumberFormat="1" applyFont="1" applyFill="1" applyBorder="1" applyAlignment="1">
      <alignment vertical="center"/>
      <protection/>
    </xf>
    <xf numFmtId="164" fontId="37" fillId="0" borderId="47" xfId="44" applyNumberFormat="1" applyFont="1" applyFill="1" applyBorder="1" applyAlignment="1">
      <alignment vertical="center"/>
      <protection/>
    </xf>
    <xf numFmtId="165" fontId="37" fillId="0" borderId="0" xfId="44" applyNumberFormat="1" applyFont="1" applyFill="1" applyBorder="1" applyAlignment="1">
      <alignment vertical="center"/>
      <protection/>
    </xf>
    <xf numFmtId="0" fontId="37" fillId="0" borderId="0" xfId="44" applyFont="1" applyFill="1" applyBorder="1" applyAlignment="1">
      <alignment horizontal="center" vertical="center"/>
      <protection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7" fillId="0" borderId="34" xfId="0" applyFont="1" applyFill="1" applyBorder="1" applyAlignment="1">
      <alignment vertical="center"/>
    </xf>
    <xf numFmtId="164" fontId="37" fillId="0" borderId="45" xfId="0" applyNumberFormat="1" applyFont="1" applyFill="1" applyBorder="1" applyAlignment="1">
      <alignment vertical="center"/>
    </xf>
    <xf numFmtId="20" fontId="37" fillId="0" borderId="39" xfId="0" applyNumberFormat="1" applyFont="1" applyFill="1" applyBorder="1" applyAlignment="1">
      <alignment horizontal="center" vertical="center"/>
    </xf>
    <xf numFmtId="20" fontId="37" fillId="0" borderId="34" xfId="0" applyNumberFormat="1" applyFont="1" applyFill="1" applyBorder="1" applyAlignment="1">
      <alignment vertical="center"/>
    </xf>
    <xf numFmtId="20" fontId="37" fillId="0" borderId="40" xfId="0" applyNumberFormat="1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20" fontId="37" fillId="0" borderId="0" xfId="0" applyNumberFormat="1" applyFont="1" applyFill="1" applyBorder="1" applyAlignment="1">
      <alignment vertical="center"/>
    </xf>
    <xf numFmtId="20" fontId="37" fillId="0" borderId="46" xfId="0" applyNumberFormat="1" applyFont="1" applyFill="1" applyBorder="1" applyAlignment="1">
      <alignment vertical="center"/>
    </xf>
    <xf numFmtId="164" fontId="37" fillId="0" borderId="47" xfId="0" applyNumberFormat="1" applyFont="1" applyFill="1" applyBorder="1" applyAlignment="1">
      <alignment vertical="center"/>
    </xf>
    <xf numFmtId="20" fontId="37" fillId="0" borderId="41" xfId="0" applyNumberFormat="1" applyFont="1" applyFill="1" applyBorder="1" applyAlignment="1">
      <alignment horizontal="center" vertical="center"/>
    </xf>
    <xf numFmtId="20" fontId="37" fillId="0" borderId="48" xfId="0" applyNumberFormat="1" applyFont="1" applyFill="1" applyBorder="1" applyAlignment="1">
      <alignment horizontal="center" vertical="center"/>
    </xf>
    <xf numFmtId="20" fontId="37" fillId="0" borderId="49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right" vertical="center"/>
    </xf>
    <xf numFmtId="0" fontId="39" fillId="0" borderId="34" xfId="0" applyFont="1" applyFill="1" applyBorder="1" applyAlignment="1">
      <alignment horizontal="center" vertical="center"/>
    </xf>
    <xf numFmtId="20" fontId="39" fillId="0" borderId="34" xfId="0" applyNumberFormat="1" applyFont="1" applyFill="1" applyBorder="1" applyAlignment="1">
      <alignment horizontal="center" vertical="center"/>
    </xf>
    <xf numFmtId="0" fontId="37" fillId="0" borderId="45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20" fontId="37" fillId="0" borderId="0" xfId="44" applyNumberFormat="1" applyFont="1" applyFill="1" applyBorder="1" applyAlignment="1">
      <alignment vertical="center"/>
      <protection/>
    </xf>
    <xf numFmtId="0" fontId="37" fillId="0" borderId="45" xfId="0" applyFont="1" applyFill="1" applyBorder="1" applyAlignment="1">
      <alignment vertical="center"/>
    </xf>
    <xf numFmtId="0" fontId="37" fillId="0" borderId="50" xfId="0" applyFont="1" applyFill="1" applyBorder="1" applyAlignment="1">
      <alignment horizontal="center" vertical="center"/>
    </xf>
    <xf numFmtId="0" fontId="37" fillId="0" borderId="51" xfId="0" applyFont="1" applyFill="1" applyBorder="1" applyAlignment="1">
      <alignment horizontal="center" vertical="center"/>
    </xf>
    <xf numFmtId="21" fontId="37" fillId="0" borderId="45" xfId="0" applyNumberFormat="1" applyFont="1" applyFill="1" applyBorder="1" applyAlignment="1">
      <alignment horizontal="center" vertical="center"/>
    </xf>
    <xf numFmtId="0" fontId="37" fillId="0" borderId="52" xfId="0" applyFont="1" applyFill="1" applyBorder="1" applyAlignment="1">
      <alignment horizontal="center" vertical="center"/>
    </xf>
    <xf numFmtId="20" fontId="37" fillId="0" borderId="45" xfId="0" applyNumberFormat="1" applyFont="1" applyFill="1" applyBorder="1" applyAlignment="1">
      <alignment horizontal="center" vertical="center"/>
    </xf>
    <xf numFmtId="20" fontId="37" fillId="0" borderId="52" xfId="0" applyNumberFormat="1" applyFont="1" applyFill="1" applyBorder="1" applyAlignment="1">
      <alignment horizontal="center" vertical="center"/>
    </xf>
    <xf numFmtId="20" fontId="37" fillId="0" borderId="40" xfId="0" applyNumberFormat="1" applyFont="1" applyFill="1" applyBorder="1" applyAlignment="1" quotePrefix="1">
      <alignment horizontal="center" vertical="center"/>
    </xf>
    <xf numFmtId="0" fontId="37" fillId="0" borderId="47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165" fontId="37" fillId="0" borderId="40" xfId="0" applyNumberFormat="1" applyFont="1" applyFill="1" applyBorder="1" applyAlignment="1">
      <alignment horizontal="center" vertical="center"/>
    </xf>
    <xf numFmtId="20" fontId="37" fillId="0" borderId="53" xfId="0" applyNumberFormat="1" applyFont="1" applyFill="1" applyBorder="1" applyAlignment="1">
      <alignment horizontal="center" vertical="center"/>
    </xf>
    <xf numFmtId="20" fontId="37" fillId="0" borderId="54" xfId="0" applyNumberFormat="1" applyFont="1" applyFill="1" applyBorder="1" applyAlignment="1">
      <alignment horizontal="center" vertical="center"/>
    </xf>
    <xf numFmtId="0" fontId="37" fillId="0" borderId="0" xfId="54" applyFont="1" applyFill="1" applyBorder="1" applyAlignment="1">
      <alignment vertical="center"/>
      <protection/>
    </xf>
    <xf numFmtId="0" fontId="37" fillId="0" borderId="34" xfId="54" applyFont="1" applyFill="1" applyBorder="1" applyAlignment="1">
      <alignment vertical="center"/>
      <protection/>
    </xf>
    <xf numFmtId="164" fontId="37" fillId="0" borderId="45" xfId="54" applyNumberFormat="1" applyFont="1" applyFill="1" applyBorder="1" applyAlignment="1">
      <alignment vertical="center"/>
      <protection/>
    </xf>
    <xf numFmtId="20" fontId="37" fillId="0" borderId="34" xfId="54" applyNumberFormat="1" applyFont="1" applyFill="1" applyBorder="1" applyAlignment="1">
      <alignment vertical="center"/>
      <protection/>
    </xf>
    <xf numFmtId="20" fontId="37" fillId="0" borderId="34" xfId="54" applyNumberFormat="1" applyFont="1" applyFill="1" applyBorder="1" applyAlignment="1">
      <alignment horizontal="center" vertical="center"/>
      <protection/>
    </xf>
    <xf numFmtId="0" fontId="37" fillId="0" borderId="45" xfId="54" applyFont="1" applyFill="1" applyBorder="1" applyAlignment="1">
      <alignment vertical="center"/>
      <protection/>
    </xf>
    <xf numFmtId="20" fontId="37" fillId="0" borderId="46" xfId="54" applyNumberFormat="1" applyFont="1" applyFill="1" applyBorder="1" applyAlignment="1">
      <alignment vertical="center"/>
      <protection/>
    </xf>
    <xf numFmtId="0" fontId="37" fillId="0" borderId="47" xfId="54" applyFont="1" applyFill="1" applyBorder="1" applyAlignment="1">
      <alignment vertical="center"/>
      <protection/>
    </xf>
    <xf numFmtId="20" fontId="37" fillId="0" borderId="38" xfId="54" applyNumberFormat="1" applyFont="1" applyFill="1" applyBorder="1" applyAlignment="1">
      <alignment horizontal="center" vertical="center"/>
      <protection/>
    </xf>
    <xf numFmtId="20" fontId="37" fillId="0" borderId="0" xfId="54" applyNumberFormat="1" applyFont="1" applyFill="1" applyBorder="1" applyAlignment="1">
      <alignment vertical="center"/>
      <protection/>
    </xf>
    <xf numFmtId="164" fontId="37" fillId="0" borderId="47" xfId="54" applyNumberFormat="1" applyFont="1" applyFill="1" applyBorder="1" applyAlignment="1">
      <alignment vertical="center"/>
      <protection/>
    </xf>
    <xf numFmtId="0" fontId="37" fillId="0" borderId="0" xfId="54" applyFont="1" applyFill="1" applyBorder="1" applyAlignment="1">
      <alignment horizontal="center" vertical="center"/>
      <protection/>
    </xf>
    <xf numFmtId="20" fontId="37" fillId="0" borderId="39" xfId="44" applyNumberFormat="1" applyFont="1" applyFill="1" applyBorder="1" applyAlignment="1">
      <alignment horizontal="center" vertical="center"/>
      <protection/>
    </xf>
    <xf numFmtId="20" fontId="37" fillId="0" borderId="40" xfId="44" applyNumberFormat="1" applyFont="1" applyFill="1" applyBorder="1" applyAlignment="1">
      <alignment horizontal="center" vertical="center"/>
      <protection/>
    </xf>
    <xf numFmtId="20" fontId="37" fillId="0" borderId="37" xfId="44" applyNumberFormat="1" applyFont="1" applyFill="1" applyBorder="1" applyAlignment="1">
      <alignment horizontal="center" vertical="center"/>
      <protection/>
    </xf>
    <xf numFmtId="20" fontId="37" fillId="0" borderId="41" xfId="44" applyNumberFormat="1" applyFont="1" applyFill="1" applyBorder="1" applyAlignment="1">
      <alignment horizontal="center" vertical="center"/>
      <protection/>
    </xf>
    <xf numFmtId="164" fontId="37" fillId="0" borderId="0" xfId="44" applyNumberFormat="1" applyFont="1" applyFill="1" applyBorder="1" applyAlignment="1">
      <alignment vertical="center"/>
      <protection/>
    </xf>
    <xf numFmtId="0" fontId="38" fillId="0" borderId="0" xfId="44" applyFont="1" applyFill="1" applyBorder="1" applyAlignment="1">
      <alignment horizontal="right" vertical="center"/>
      <protection/>
    </xf>
    <xf numFmtId="165" fontId="39" fillId="0" borderId="46" xfId="44" applyNumberFormat="1" applyFont="1" applyFill="1" applyBorder="1" applyAlignment="1">
      <alignment horizontal="center" vertical="center"/>
      <protection/>
    </xf>
    <xf numFmtId="20" fontId="39" fillId="0" borderId="46" xfId="44" applyNumberFormat="1" applyFont="1" applyFill="1" applyBorder="1" applyAlignment="1">
      <alignment horizontal="center" vertical="center"/>
      <protection/>
    </xf>
    <xf numFmtId="165" fontId="39" fillId="0" borderId="47" xfId="44" applyNumberFormat="1" applyFont="1" applyFill="1" applyBorder="1" applyAlignment="1">
      <alignment horizontal="center" vertical="center"/>
      <protection/>
    </xf>
    <xf numFmtId="165" fontId="39" fillId="0" borderId="55" xfId="44" applyNumberFormat="1" applyFont="1" applyFill="1" applyBorder="1" applyAlignment="1">
      <alignment horizontal="center" vertical="center"/>
      <protection/>
    </xf>
    <xf numFmtId="20" fontId="39" fillId="0" borderId="55" xfId="44" applyNumberFormat="1" applyFont="1" applyFill="1" applyBorder="1" applyAlignment="1">
      <alignment horizontal="center" vertical="center"/>
      <protection/>
    </xf>
    <xf numFmtId="165" fontId="39" fillId="0" borderId="56" xfId="44" applyNumberFormat="1" applyFont="1" applyFill="1" applyBorder="1" applyAlignment="1">
      <alignment horizontal="center" vertical="center"/>
      <protection/>
    </xf>
    <xf numFmtId="165" fontId="39" fillId="0" borderId="57" xfId="44" applyNumberFormat="1" applyFont="1" applyFill="1" applyBorder="1" applyAlignment="1">
      <alignment horizontal="center" vertical="center"/>
      <protection/>
    </xf>
    <xf numFmtId="20" fontId="39" fillId="0" borderId="57" xfId="44" applyNumberFormat="1" applyFont="1" applyFill="1" applyBorder="1" applyAlignment="1">
      <alignment horizontal="center" vertical="center"/>
      <protection/>
    </xf>
    <xf numFmtId="165" fontId="39" fillId="0" borderId="58" xfId="44" applyNumberFormat="1" applyFont="1" applyFill="1" applyBorder="1" applyAlignment="1">
      <alignment horizontal="center" vertical="center"/>
      <protection/>
    </xf>
    <xf numFmtId="20" fontId="39" fillId="0" borderId="47" xfId="44" applyNumberFormat="1" applyFont="1" applyFill="1" applyBorder="1" applyAlignment="1">
      <alignment horizontal="center" vertical="center"/>
      <protection/>
    </xf>
    <xf numFmtId="20" fontId="39" fillId="0" borderId="58" xfId="44" applyNumberFormat="1" applyFont="1" applyFill="1" applyBorder="1" applyAlignment="1">
      <alignment horizontal="center" vertical="center"/>
      <protection/>
    </xf>
    <xf numFmtId="20" fontId="37" fillId="0" borderId="0" xfId="44" applyNumberFormat="1" applyFont="1" applyFill="1" applyBorder="1" applyAlignment="1">
      <alignment horizontal="center" vertical="center"/>
      <protection/>
    </xf>
    <xf numFmtId="164" fontId="37" fillId="0" borderId="45" xfId="44" applyNumberFormat="1" applyFont="1" applyFill="1" applyBorder="1" applyAlignment="1">
      <alignment horizontal="right" vertical="center"/>
      <protection/>
    </xf>
    <xf numFmtId="0" fontId="37" fillId="0" borderId="45" xfId="0" applyFont="1" applyFill="1" applyBorder="1" applyAlignment="1">
      <alignment horizontal="right" vertical="center"/>
    </xf>
    <xf numFmtId="164" fontId="37" fillId="0" borderId="59" xfId="44" applyNumberFormat="1" applyFont="1" applyFill="1" applyBorder="1" applyAlignment="1">
      <alignment vertical="center"/>
      <protection/>
    </xf>
    <xf numFmtId="0" fontId="37" fillId="0" borderId="0" xfId="0" applyFont="1" applyFill="1" applyBorder="1" applyAlignment="1">
      <alignment vertical="center"/>
    </xf>
    <xf numFmtId="164" fontId="37" fillId="0" borderId="34" xfId="44" applyNumberFormat="1" applyFont="1" applyFill="1" applyBorder="1" applyAlignment="1">
      <alignment vertical="center"/>
      <protection/>
    </xf>
    <xf numFmtId="20" fontId="37" fillId="0" borderId="0" xfId="0" applyNumberFormat="1" applyFont="1" applyFill="1" applyBorder="1" applyAlignment="1">
      <alignment horizontal="center" vertical="center"/>
    </xf>
    <xf numFmtId="164" fontId="37" fillId="0" borderId="46" xfId="44" applyNumberFormat="1" applyFont="1" applyFill="1" applyBorder="1" applyAlignment="1">
      <alignment vertical="center"/>
      <protection/>
    </xf>
    <xf numFmtId="164" fontId="37" fillId="0" borderId="34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7" fillId="0" borderId="60" xfId="0" applyFont="1" applyFill="1" applyBorder="1" applyAlignment="1">
      <alignment horizontal="center" vertical="center"/>
    </xf>
    <xf numFmtId="0" fontId="37" fillId="0" borderId="61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20" fontId="37" fillId="0" borderId="10" xfId="0" applyNumberFormat="1" applyFont="1" applyFill="1" applyBorder="1" applyAlignment="1">
      <alignment horizontal="center" vertical="center"/>
    </xf>
    <xf numFmtId="20" fontId="37" fillId="0" borderId="40" xfId="0" applyNumberFormat="1" applyFont="1" applyFill="1" applyBorder="1" applyAlignment="1">
      <alignment horizontal="center" vertical="center"/>
    </xf>
    <xf numFmtId="20" fontId="37" fillId="0" borderId="62" xfId="0" applyNumberFormat="1" applyFont="1" applyFill="1" applyBorder="1" applyAlignment="1">
      <alignment horizontal="center" vertical="center"/>
    </xf>
    <xf numFmtId="20" fontId="37" fillId="0" borderId="41" xfId="0" applyNumberFormat="1" applyFont="1" applyFill="1" applyBorder="1" applyAlignment="1">
      <alignment horizontal="center" vertical="center"/>
    </xf>
    <xf numFmtId="20" fontId="37" fillId="0" borderId="45" xfId="0" applyNumberFormat="1" applyFont="1" applyFill="1" applyBorder="1" applyAlignment="1">
      <alignment horizontal="center" vertical="center"/>
    </xf>
    <xf numFmtId="20" fontId="37" fillId="0" borderId="63" xfId="0" applyNumberFormat="1" applyFont="1" applyFill="1" applyBorder="1" applyAlignment="1">
      <alignment horizontal="center" vertical="center"/>
    </xf>
    <xf numFmtId="20" fontId="37" fillId="0" borderId="64" xfId="0" applyNumberFormat="1" applyFont="1" applyFill="1" applyBorder="1" applyAlignment="1">
      <alignment horizontal="center" vertical="center"/>
    </xf>
    <xf numFmtId="0" fontId="37" fillId="0" borderId="65" xfId="0" applyFont="1" applyFill="1" applyBorder="1" applyAlignment="1">
      <alignment horizontal="center" vertical="center"/>
    </xf>
    <xf numFmtId="0" fontId="37" fillId="0" borderId="64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164" fontId="37" fillId="0" borderId="0" xfId="0" applyNumberFormat="1" applyFont="1" applyFill="1" applyBorder="1" applyAlignment="1">
      <alignment horizontal="center" vertical="center"/>
    </xf>
    <xf numFmtId="0" fontId="37" fillId="0" borderId="0" xfId="55" applyFont="1" applyFill="1" applyBorder="1" applyAlignment="1">
      <alignment vertical="center"/>
      <protection/>
    </xf>
    <xf numFmtId="0" fontId="37" fillId="0" borderId="34" xfId="55" applyFont="1" applyFill="1" applyBorder="1" applyAlignment="1">
      <alignment vertical="center"/>
      <protection/>
    </xf>
    <xf numFmtId="20" fontId="37" fillId="0" borderId="34" xfId="55" applyNumberFormat="1" applyFont="1" applyFill="1" applyBorder="1" applyAlignment="1">
      <alignment vertical="center"/>
      <protection/>
    </xf>
    <xf numFmtId="20" fontId="37" fillId="0" borderId="46" xfId="55" applyNumberFormat="1" applyFont="1" applyFill="1" applyBorder="1" applyAlignment="1">
      <alignment vertical="center"/>
      <protection/>
    </xf>
    <xf numFmtId="0" fontId="37" fillId="0" borderId="0" xfId="55" applyFont="1" applyFill="1" applyBorder="1" applyAlignment="1">
      <alignment horizontal="center" vertical="center"/>
      <protection/>
    </xf>
    <xf numFmtId="164" fontId="41" fillId="0" borderId="0" xfId="53" applyNumberFormat="1" applyFont="1" applyFill="1" applyBorder="1" applyAlignment="1">
      <alignment vertical="center"/>
      <protection/>
    </xf>
    <xf numFmtId="164" fontId="41" fillId="0" borderId="0" xfId="44" applyNumberFormat="1" applyFont="1" applyFill="1" applyBorder="1" applyAlignment="1">
      <alignment vertical="center"/>
      <protection/>
    </xf>
    <xf numFmtId="0" fontId="37" fillId="0" borderId="45" xfId="55" applyFont="1" applyFill="1" applyBorder="1" applyAlignment="1">
      <alignment vertical="center"/>
      <protection/>
    </xf>
    <xf numFmtId="20" fontId="37" fillId="0" borderId="45" xfId="55" applyNumberFormat="1" applyFont="1" applyFill="1" applyBorder="1" applyAlignment="1">
      <alignment vertical="center"/>
      <protection/>
    </xf>
    <xf numFmtId="0" fontId="41" fillId="0" borderId="0" xfId="44" applyFont="1" applyFill="1" applyBorder="1" applyAlignment="1">
      <alignment vertical="center"/>
      <protection/>
    </xf>
    <xf numFmtId="0" fontId="41" fillId="0" borderId="0" xfId="44" applyNumberFormat="1" applyFont="1" applyFill="1" applyBorder="1" applyAlignment="1">
      <alignment vertical="center"/>
      <protection/>
    </xf>
    <xf numFmtId="0" fontId="37" fillId="0" borderId="0" xfId="44" applyFont="1" applyFill="1" applyBorder="1" applyAlignment="1">
      <alignment horizontal="center" vertical="center" wrapText="1"/>
      <protection/>
    </xf>
    <xf numFmtId="0" fontId="41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 wrapText="1"/>
    </xf>
    <xf numFmtId="164" fontId="37" fillId="0" borderId="0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4" fontId="41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164" fontId="37" fillId="0" borderId="0" xfId="0" applyNumberFormat="1" applyFont="1" applyFill="1" applyBorder="1" applyAlignment="1">
      <alignment horizontal="center" vertical="center"/>
    </xf>
    <xf numFmtId="4" fontId="37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37" fillId="0" borderId="66" xfId="0" applyFont="1" applyFill="1" applyBorder="1" applyAlignment="1">
      <alignment vertical="center"/>
    </xf>
    <xf numFmtId="0" fontId="37" fillId="0" borderId="67" xfId="0" applyFont="1" applyFill="1" applyBorder="1" applyAlignment="1">
      <alignment vertical="center"/>
    </xf>
    <xf numFmtId="1" fontId="41" fillId="0" borderId="0" xfId="44" applyNumberFormat="1" applyFont="1" applyFill="1" applyBorder="1" applyAlignment="1">
      <alignment vertical="center"/>
      <protection/>
    </xf>
    <xf numFmtId="0" fontId="40" fillId="0" borderId="0" xfId="44" applyFont="1" applyFill="1" applyBorder="1" applyAlignment="1">
      <alignment horizontal="center" vertical="center"/>
      <protection/>
    </xf>
    <xf numFmtId="4" fontId="37" fillId="0" borderId="0" xfId="44" applyNumberFormat="1" applyFont="1" applyFill="1" applyBorder="1" applyAlignment="1">
      <alignment vertical="center"/>
      <protection/>
    </xf>
    <xf numFmtId="3" fontId="37" fillId="0" borderId="0" xfId="0" applyNumberFormat="1" applyFont="1" applyFill="1" applyBorder="1" applyAlignment="1">
      <alignment vertical="center"/>
    </xf>
    <xf numFmtId="0" fontId="37" fillId="0" borderId="35" xfId="0" applyFont="1" applyFill="1" applyBorder="1" applyAlignment="1">
      <alignment horizontal="center" vertical="center"/>
    </xf>
    <xf numFmtId="20" fontId="37" fillId="0" borderId="64" xfId="0" applyNumberFormat="1" applyFont="1" applyFill="1" applyBorder="1" applyAlignment="1">
      <alignment horizontal="center" vertical="center"/>
    </xf>
    <xf numFmtId="165" fontId="39" fillId="0" borderId="46" xfId="0" applyNumberFormat="1" applyFont="1" applyFill="1" applyBorder="1" applyAlignment="1">
      <alignment horizontal="center" vertical="center"/>
    </xf>
    <xf numFmtId="165" fontId="39" fillId="0" borderId="47" xfId="0" applyNumberFormat="1" applyFont="1" applyFill="1" applyBorder="1" applyAlignment="1">
      <alignment horizontal="center" vertical="center"/>
    </xf>
    <xf numFmtId="164" fontId="39" fillId="0" borderId="0" xfId="0" applyNumberFormat="1" applyFont="1" applyFill="1" applyBorder="1" applyAlignment="1">
      <alignment horizontal="center" vertical="center"/>
    </xf>
    <xf numFmtId="165" fontId="39" fillId="0" borderId="57" xfId="0" applyNumberFormat="1" applyFont="1" applyFill="1" applyBorder="1" applyAlignment="1">
      <alignment horizontal="center" vertical="center"/>
    </xf>
    <xf numFmtId="165" fontId="39" fillId="0" borderId="58" xfId="0" applyNumberFormat="1" applyFont="1" applyFill="1" applyBorder="1" applyAlignment="1">
      <alignment horizontal="center" vertical="center"/>
    </xf>
    <xf numFmtId="20" fontId="37" fillId="0" borderId="51" xfId="0" applyNumberFormat="1" applyFont="1" applyFill="1" applyBorder="1" applyAlignment="1">
      <alignment horizontal="center" vertical="center"/>
    </xf>
    <xf numFmtId="20" fontId="37" fillId="0" borderId="0" xfId="0" applyNumberFormat="1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41" fillId="0" borderId="0" xfId="54" applyFont="1" applyFill="1" applyBorder="1" applyAlignment="1">
      <alignment vertical="center"/>
      <protection/>
    </xf>
    <xf numFmtId="0" fontId="37" fillId="0" borderId="0" xfId="54" applyFont="1" applyFill="1" applyBorder="1" applyAlignment="1">
      <alignment horizontal="center" vertical="center" wrapText="1"/>
      <protection/>
    </xf>
    <xf numFmtId="0" fontId="40" fillId="0" borderId="0" xfId="54" applyFont="1" applyFill="1" applyBorder="1" applyAlignment="1">
      <alignment horizontal="center" vertical="center"/>
      <protection/>
    </xf>
    <xf numFmtId="4" fontId="37" fillId="0" borderId="0" xfId="54" applyNumberFormat="1" applyFont="1" applyFill="1" applyBorder="1" applyAlignment="1">
      <alignment vertical="center"/>
      <protection/>
    </xf>
    <xf numFmtId="20" fontId="37" fillId="0" borderId="0" xfId="54" applyNumberFormat="1" applyFont="1" applyFill="1" applyBorder="1" applyAlignment="1">
      <alignment horizontal="center" vertical="center"/>
      <protection/>
    </xf>
    <xf numFmtId="20" fontId="37" fillId="0" borderId="40" xfId="54" applyNumberFormat="1" applyFont="1" applyFill="1" applyBorder="1" applyAlignment="1">
      <alignment horizontal="center" vertical="center"/>
      <protection/>
    </xf>
    <xf numFmtId="20" fontId="37" fillId="0" borderId="41" xfId="54" applyNumberFormat="1" applyFont="1" applyFill="1" applyBorder="1" applyAlignment="1">
      <alignment horizontal="center" vertical="center"/>
      <protection/>
    </xf>
    <xf numFmtId="164" fontId="37" fillId="0" borderId="0" xfId="54" applyNumberFormat="1" applyFont="1" applyFill="1" applyBorder="1" applyAlignment="1">
      <alignment horizontal="center" vertical="center"/>
      <protection/>
    </xf>
    <xf numFmtId="4" fontId="37" fillId="0" borderId="0" xfId="44" applyNumberFormat="1" applyFont="1" applyFill="1" applyBorder="1" applyAlignment="1">
      <alignment horizontal="center" vertical="center"/>
      <protection/>
    </xf>
    <xf numFmtId="164" fontId="37" fillId="0" borderId="0" xfId="44" applyNumberFormat="1" applyFont="1" applyFill="1" applyBorder="1" applyAlignment="1">
      <alignment horizontal="center" vertical="center"/>
      <protection/>
    </xf>
    <xf numFmtId="0" fontId="39" fillId="0" borderId="0" xfId="44" applyFont="1" applyFill="1" applyBorder="1" applyAlignment="1">
      <alignment horizontal="center" vertical="center"/>
      <protection/>
    </xf>
    <xf numFmtId="164" fontId="39" fillId="0" borderId="0" xfId="44" applyNumberFormat="1" applyFont="1" applyFill="1" applyBorder="1" applyAlignment="1">
      <alignment horizontal="center" vertical="center"/>
      <protection/>
    </xf>
    <xf numFmtId="0" fontId="37" fillId="0" borderId="0" xfId="44" applyFont="1" applyFill="1" applyBorder="1" applyAlignment="1">
      <alignment vertical="center"/>
      <protection/>
    </xf>
    <xf numFmtId="20" fontId="37" fillId="0" borderId="0" xfId="44" applyNumberFormat="1" applyFont="1" applyFill="1" applyBorder="1" applyAlignment="1">
      <alignment vertical="center"/>
      <protection/>
    </xf>
    <xf numFmtId="0" fontId="37" fillId="0" borderId="0" xfId="44" applyFont="1" applyFill="1" applyBorder="1" applyAlignment="1">
      <alignment horizontal="center" vertical="center"/>
      <protection/>
    </xf>
    <xf numFmtId="20" fontId="37" fillId="0" borderId="68" xfId="44" applyNumberFormat="1" applyFont="1" applyFill="1" applyBorder="1" applyAlignment="1">
      <alignment horizontal="center" vertical="center"/>
      <protection/>
    </xf>
    <xf numFmtId="20" fontId="37" fillId="0" borderId="69" xfId="44" applyNumberFormat="1" applyFont="1" applyFill="1" applyBorder="1" applyAlignment="1">
      <alignment horizontal="center" vertical="center"/>
      <protection/>
    </xf>
    <xf numFmtId="4" fontId="37" fillId="0" borderId="0" xfId="0" applyNumberFormat="1" applyFont="1" applyFill="1" applyBorder="1" applyAlignment="1">
      <alignment horizontal="center" vertical="center"/>
    </xf>
    <xf numFmtId="164" fontId="37" fillId="0" borderId="0" xfId="44" applyNumberFormat="1" applyFont="1" applyFill="1" applyBorder="1" applyAlignment="1">
      <alignment horizontal="center" vertical="center"/>
      <protection/>
    </xf>
    <xf numFmtId="0" fontId="40" fillId="0" borderId="0" xfId="55" applyFont="1" applyFill="1" applyBorder="1" applyAlignment="1">
      <alignment horizontal="center" vertical="center"/>
      <protection/>
    </xf>
    <xf numFmtId="20" fontId="37" fillId="0" borderId="36" xfId="55" applyNumberFormat="1" applyFont="1" applyFill="1" applyBorder="1" applyAlignment="1">
      <alignment horizontal="center" vertical="center"/>
      <protection/>
    </xf>
    <xf numFmtId="0" fontId="37" fillId="0" borderId="34" xfId="55" applyFont="1" applyFill="1" applyBorder="1" applyAlignment="1">
      <alignment horizontal="center" vertical="center"/>
      <protection/>
    </xf>
    <xf numFmtId="165" fontId="37" fillId="0" borderId="34" xfId="55" applyNumberFormat="1" applyFont="1" applyFill="1" applyBorder="1" applyAlignment="1">
      <alignment horizontal="center" vertical="center"/>
      <protection/>
    </xf>
    <xf numFmtId="0" fontId="37" fillId="0" borderId="38" xfId="55" applyFont="1" applyFill="1" applyBorder="1" applyAlignment="1">
      <alignment horizontal="center" vertical="center"/>
      <protection/>
    </xf>
    <xf numFmtId="0" fontId="37" fillId="0" borderId="36" xfId="55" applyFont="1" applyFill="1" applyBorder="1" applyAlignment="1">
      <alignment horizontal="center" vertical="center"/>
      <protection/>
    </xf>
    <xf numFmtId="20" fontId="37" fillId="0" borderId="38" xfId="55" applyNumberFormat="1" applyFont="1" applyFill="1" applyBorder="1" applyAlignment="1">
      <alignment horizontal="center" vertical="center"/>
      <protection/>
    </xf>
    <xf numFmtId="166" fontId="41" fillId="0" borderId="0" xfId="44" applyNumberFormat="1" applyFont="1" applyFill="1" applyBorder="1" applyAlignment="1">
      <alignment vertical="center"/>
      <protection/>
    </xf>
    <xf numFmtId="0" fontId="37" fillId="0" borderId="10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64" fontId="37" fillId="0" borderId="0" xfId="0" applyNumberFormat="1" applyFont="1" applyFill="1" applyBorder="1" applyAlignment="1">
      <alignment vertical="center"/>
    </xf>
    <xf numFmtId="0" fontId="37" fillId="0" borderId="63" xfId="0" applyFont="1" applyFill="1" applyBorder="1" applyAlignment="1">
      <alignment horizontal="center" vertical="center"/>
    </xf>
    <xf numFmtId="0" fontId="37" fillId="0" borderId="45" xfId="0" applyFont="1" applyFill="1" applyBorder="1" applyAlignment="1">
      <alignment horizontal="center" vertical="center"/>
    </xf>
    <xf numFmtId="20" fontId="37" fillId="0" borderId="0" xfId="0" applyNumberFormat="1" applyFont="1" applyFill="1" applyBorder="1" applyAlignment="1">
      <alignment vertical="center"/>
    </xf>
    <xf numFmtId="0" fontId="37" fillId="0" borderId="0" xfId="55" applyFont="1" applyFill="1" applyBorder="1" applyAlignment="1">
      <alignment vertical="center"/>
      <protection/>
    </xf>
    <xf numFmtId="0" fontId="42" fillId="29" borderId="17" xfId="0" applyFont="1" applyFill="1" applyBorder="1" applyAlignment="1">
      <alignment horizontal="center" vertical="center"/>
    </xf>
    <xf numFmtId="20" fontId="37" fillId="0" borderId="59" xfId="0" applyNumberFormat="1" applyFont="1" applyFill="1" applyBorder="1" applyAlignment="1">
      <alignment horizontal="center" vertical="center"/>
    </xf>
    <xf numFmtId="0" fontId="43" fillId="29" borderId="40" xfId="0" applyFont="1" applyFill="1" applyBorder="1" applyAlignment="1">
      <alignment horizontal="center" vertical="center"/>
    </xf>
    <xf numFmtId="0" fontId="37" fillId="0" borderId="0" xfId="44" applyFont="1" applyFill="1" applyBorder="1" applyAlignment="1">
      <alignment vertical="center"/>
      <protection/>
    </xf>
    <xf numFmtId="0" fontId="37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44" applyFont="1" applyFill="1" applyBorder="1" applyAlignment="1">
      <alignment vertical="center"/>
      <protection/>
    </xf>
    <xf numFmtId="0" fontId="37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4" fontId="41" fillId="0" borderId="0" xfId="44" applyNumberFormat="1" applyFont="1" applyFill="1" applyBorder="1" applyAlignment="1">
      <alignment vertical="center"/>
      <protection/>
    </xf>
    <xf numFmtId="0" fontId="41" fillId="0" borderId="0" xfId="44" applyFont="1" applyFill="1" applyBorder="1" applyAlignment="1">
      <alignment horizontal="left" vertical="center"/>
      <protection/>
    </xf>
    <xf numFmtId="164" fontId="41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164" fontId="41" fillId="0" borderId="0" xfId="54" applyNumberFormat="1" applyFont="1" applyFill="1" applyBorder="1" applyAlignment="1">
      <alignment vertical="center"/>
      <protection/>
    </xf>
    <xf numFmtId="0" fontId="37" fillId="0" borderId="31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right" vertical="center"/>
    </xf>
    <xf numFmtId="0" fontId="39" fillId="0" borderId="31" xfId="0" applyFont="1" applyFill="1" applyBorder="1" applyAlignment="1">
      <alignment horizontal="center" vertical="center"/>
    </xf>
    <xf numFmtId="20" fontId="39" fillId="0" borderId="31" xfId="0" applyNumberFormat="1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0" fontId="37" fillId="0" borderId="70" xfId="0" applyFont="1" applyFill="1" applyBorder="1" applyAlignment="1">
      <alignment vertical="center"/>
    </xf>
    <xf numFmtId="20" fontId="37" fillId="0" borderId="40" xfId="55" applyNumberFormat="1" applyFont="1" applyFill="1" applyBorder="1" applyAlignment="1">
      <alignment horizontal="center" vertical="center"/>
      <protection/>
    </xf>
    <xf numFmtId="0" fontId="37" fillId="0" borderId="40" xfId="55" applyFont="1" applyFill="1" applyBorder="1" applyAlignment="1">
      <alignment horizontal="center" vertical="center"/>
      <protection/>
    </xf>
    <xf numFmtId="165" fontId="37" fillId="0" borderId="40" xfId="55" applyNumberFormat="1" applyFont="1" applyFill="1" applyBorder="1" applyAlignment="1">
      <alignment horizontal="center" vertical="center"/>
      <protection/>
    </xf>
    <xf numFmtId="0" fontId="37" fillId="0" borderId="41" xfId="55" applyFont="1" applyFill="1" applyBorder="1" applyAlignment="1">
      <alignment horizontal="center" vertical="center"/>
      <protection/>
    </xf>
    <xf numFmtId="0" fontId="37" fillId="0" borderId="39" xfId="55" applyFont="1" applyFill="1" applyBorder="1" applyAlignment="1">
      <alignment horizontal="center" vertical="center"/>
      <protection/>
    </xf>
    <xf numFmtId="20" fontId="37" fillId="0" borderId="41" xfId="55" applyNumberFormat="1" applyFont="1" applyFill="1" applyBorder="1" applyAlignment="1">
      <alignment horizontal="center" vertical="center"/>
      <protection/>
    </xf>
    <xf numFmtId="20" fontId="37" fillId="0" borderId="39" xfId="55" applyNumberFormat="1" applyFont="1" applyFill="1" applyBorder="1" applyAlignment="1">
      <alignment horizontal="center" vertical="center"/>
      <protection/>
    </xf>
    <xf numFmtId="0" fontId="41" fillId="0" borderId="0" xfId="53" applyFont="1" applyFill="1" applyBorder="1" applyAlignment="1">
      <alignment vertical="center"/>
      <protection/>
    </xf>
    <xf numFmtId="20" fontId="37" fillId="0" borderId="71" xfId="0" applyNumberFormat="1" applyFont="1" applyFill="1" applyBorder="1" applyAlignment="1">
      <alignment horizontal="center" vertical="center"/>
    </xf>
    <xf numFmtId="0" fontId="37" fillId="0" borderId="42" xfId="44" applyFont="1" applyFill="1" applyBorder="1" applyAlignment="1">
      <alignment vertical="center"/>
      <protection/>
    </xf>
    <xf numFmtId="0" fontId="37" fillId="0" borderId="0" xfId="44" applyFont="1" applyFill="1" applyBorder="1" applyAlignment="1">
      <alignment vertical="center"/>
      <protection/>
    </xf>
    <xf numFmtId="0" fontId="37" fillId="0" borderId="43" xfId="44" applyFont="1" applyFill="1" applyBorder="1" applyAlignment="1">
      <alignment vertical="center"/>
      <protection/>
    </xf>
    <xf numFmtId="0" fontId="37" fillId="0" borderId="44" xfId="44" applyFont="1" applyFill="1" applyBorder="1" applyAlignment="1">
      <alignment vertical="center"/>
      <protection/>
    </xf>
    <xf numFmtId="0" fontId="37" fillId="0" borderId="66" xfId="44" applyFont="1" applyFill="1" applyBorder="1" applyAlignment="1">
      <alignment vertical="center"/>
      <protection/>
    </xf>
    <xf numFmtId="0" fontId="37" fillId="0" borderId="67" xfId="44" applyFont="1" applyFill="1" applyBorder="1" applyAlignment="1">
      <alignment vertical="center"/>
      <protection/>
    </xf>
    <xf numFmtId="0" fontId="40" fillId="0" borderId="72" xfId="44" applyFont="1" applyFill="1" applyBorder="1" applyAlignment="1">
      <alignment horizontal="center" vertical="center"/>
      <protection/>
    </xf>
    <xf numFmtId="0" fontId="40" fillId="0" borderId="73" xfId="44" applyFont="1" applyFill="1" applyBorder="1" applyAlignment="1">
      <alignment horizontal="center" vertical="center"/>
      <protection/>
    </xf>
    <xf numFmtId="0" fontId="40" fillId="0" borderId="74" xfId="44" applyFont="1" applyFill="1" applyBorder="1" applyAlignment="1">
      <alignment horizontal="center" vertical="center"/>
      <protection/>
    </xf>
    <xf numFmtId="0" fontId="37" fillId="0" borderId="0" xfId="0" applyFont="1" applyFill="1" applyBorder="1" applyAlignment="1">
      <alignment horizontal="center" vertical="center"/>
    </xf>
    <xf numFmtId="0" fontId="40" fillId="0" borderId="72" xfId="0" applyFont="1" applyFill="1" applyBorder="1" applyAlignment="1">
      <alignment horizontal="center" vertical="center"/>
    </xf>
    <xf numFmtId="0" fontId="40" fillId="0" borderId="73" xfId="0" applyFont="1" applyFill="1" applyBorder="1" applyAlignment="1">
      <alignment horizontal="center" vertical="center"/>
    </xf>
    <xf numFmtId="0" fontId="40" fillId="0" borderId="74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7" fillId="0" borderId="26" xfId="44" applyFont="1" applyFill="1" applyBorder="1" applyAlignment="1">
      <alignment vertical="center"/>
      <protection/>
    </xf>
    <xf numFmtId="0" fontId="40" fillId="0" borderId="72" xfId="54" applyFont="1" applyFill="1" applyBorder="1" applyAlignment="1">
      <alignment horizontal="center" vertical="center"/>
      <protection/>
    </xf>
    <xf numFmtId="0" fontId="40" fillId="0" borderId="73" xfId="54" applyFont="1" applyFill="1" applyBorder="1" applyAlignment="1">
      <alignment horizontal="center" vertical="center"/>
      <protection/>
    </xf>
    <xf numFmtId="0" fontId="40" fillId="0" borderId="74" xfId="54" applyFont="1" applyFill="1" applyBorder="1" applyAlignment="1">
      <alignment horizontal="center" vertical="center"/>
      <protection/>
    </xf>
    <xf numFmtId="0" fontId="37" fillId="0" borderId="0" xfId="0" applyFont="1" applyFill="1" applyBorder="1" applyAlignment="1">
      <alignment horizontal="left" vertical="center"/>
    </xf>
    <xf numFmtId="0" fontId="37" fillId="0" borderId="75" xfId="44" applyFont="1" applyFill="1" applyBorder="1" applyAlignment="1">
      <alignment vertical="center"/>
      <protection/>
    </xf>
    <xf numFmtId="0" fontId="37" fillId="0" borderId="0" xfId="0" applyFont="1" applyFill="1" applyBorder="1" applyAlignment="1">
      <alignment horizontal="center" vertical="center"/>
    </xf>
    <xf numFmtId="0" fontId="40" fillId="0" borderId="72" xfId="0" applyFont="1" applyFill="1" applyBorder="1" applyAlignment="1">
      <alignment horizontal="center" vertical="center"/>
    </xf>
    <xf numFmtId="0" fontId="40" fillId="0" borderId="73" xfId="0" applyFont="1" applyFill="1" applyBorder="1" applyAlignment="1">
      <alignment horizontal="center" vertical="center"/>
    </xf>
    <xf numFmtId="0" fontId="40" fillId="0" borderId="74" xfId="0" applyFont="1" applyFill="1" applyBorder="1" applyAlignment="1">
      <alignment horizontal="center" vertical="center"/>
    </xf>
    <xf numFmtId="0" fontId="40" fillId="0" borderId="60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76" xfId="0" applyFont="1" applyFill="1" applyBorder="1" applyAlignment="1">
      <alignment horizontal="center" vertical="center"/>
    </xf>
    <xf numFmtId="17" fontId="24" fillId="28" borderId="77" xfId="0" applyNumberFormat="1" applyFont="1" applyFill="1" applyBorder="1" applyAlignment="1">
      <alignment horizontal="center" vertical="center" wrapText="1"/>
    </xf>
    <xf numFmtId="17" fontId="24" fillId="28" borderId="17" xfId="0" applyNumberFormat="1" applyFont="1" applyFill="1" applyBorder="1" applyAlignment="1">
      <alignment horizontal="center" vertical="center"/>
    </xf>
    <xf numFmtId="17" fontId="24" fillId="28" borderId="12" xfId="0" applyNumberFormat="1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/>
    </xf>
    <xf numFmtId="17" fontId="24" fillId="28" borderId="17" xfId="0" applyNumberFormat="1" applyFont="1" applyFill="1" applyBorder="1" applyAlignment="1">
      <alignment horizontal="center" vertical="center" wrapText="1"/>
    </xf>
    <xf numFmtId="17" fontId="24" fillId="28" borderId="25" xfId="0" applyNumberFormat="1" applyFont="1" applyFill="1" applyBorder="1" applyAlignment="1">
      <alignment horizontal="center" vertical="center"/>
    </xf>
    <xf numFmtId="0" fontId="0" fillId="24" borderId="17" xfId="0" applyFill="1" applyBorder="1" applyAlignment="1">
      <alignment horizontal="center"/>
    </xf>
    <xf numFmtId="17" fontId="24" fillId="28" borderId="13" xfId="0" applyNumberFormat="1" applyFont="1" applyFill="1" applyBorder="1" applyAlignment="1">
      <alignment horizontal="center" vertical="center" wrapText="1"/>
    </xf>
    <xf numFmtId="0" fontId="24" fillId="28" borderId="17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horizontal="center" vertical="center"/>
    </xf>
    <xf numFmtId="0" fontId="24" fillId="28" borderId="77" xfId="0" applyFont="1" applyFill="1" applyBorder="1" applyAlignment="1">
      <alignment horizontal="center" vertical="center"/>
    </xf>
    <xf numFmtId="0" fontId="24" fillId="28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2" fontId="0" fillId="0" borderId="15" xfId="0" applyNumberForma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_Rozkład jazdy od 01.10.2014" xfId="54"/>
    <cellStyle name="Normalny_Rozkład jazdy od 2015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1"/>
  <sheetViews>
    <sheetView zoomScale="85" zoomScaleNormal="85" zoomScaleSheetLayoutView="85" workbookViewId="0" topLeftCell="A16">
      <selection activeCell="S35" sqref="S35"/>
    </sheetView>
  </sheetViews>
  <sheetFormatPr defaultColWidth="6.8984375" defaultRowHeight="14.25" customHeight="1"/>
  <cols>
    <col min="1" max="1" width="6.8984375" style="169" customWidth="1"/>
    <col min="2" max="3" width="0" style="169" hidden="1" customWidth="1"/>
    <col min="4" max="8" width="6.8984375" style="169" customWidth="1"/>
    <col min="9" max="16" width="6.8984375" style="179" customWidth="1"/>
    <col min="17" max="16384" width="6.8984375" style="169" customWidth="1"/>
  </cols>
  <sheetData>
    <row r="2" spans="2:16" ht="19.5" customHeight="1">
      <c r="B2" s="277"/>
      <c r="C2" s="278"/>
      <c r="D2" s="277"/>
      <c r="E2" s="277"/>
      <c r="F2" s="277"/>
      <c r="H2" s="172" t="s">
        <v>248</v>
      </c>
      <c r="I2" s="344">
        <v>21</v>
      </c>
      <c r="J2" s="279"/>
      <c r="K2" s="279"/>
      <c r="L2" s="279"/>
      <c r="M2" s="279"/>
      <c r="N2" s="279"/>
      <c r="O2" s="279"/>
      <c r="P2" s="279"/>
    </row>
    <row r="3" spans="2:6" ht="14.25" customHeight="1">
      <c r="B3" s="277"/>
      <c r="C3" s="278"/>
      <c r="D3" s="274"/>
      <c r="E3" s="277"/>
      <c r="F3" s="274"/>
    </row>
    <row r="4" spans="2:6" ht="14.25" customHeight="1">
      <c r="B4" s="277"/>
      <c r="C4" s="278"/>
      <c r="D4" s="354"/>
      <c r="E4" s="277"/>
      <c r="F4" s="274"/>
    </row>
    <row r="5" spans="2:6" ht="14.25" customHeight="1">
      <c r="B5" s="355"/>
      <c r="C5" s="277"/>
      <c r="D5" s="354"/>
      <c r="E5" s="277"/>
      <c r="F5" s="274"/>
    </row>
    <row r="6" spans="2:6" ht="14.25" customHeight="1">
      <c r="B6" s="277"/>
      <c r="C6" s="277"/>
      <c r="D6" s="354"/>
      <c r="E6" s="277"/>
      <c r="F6" s="274"/>
    </row>
    <row r="7" ht="14.25" customHeight="1" thickBot="1"/>
    <row r="8" spans="9:15" ht="14.25" customHeight="1" thickBot="1">
      <c r="I8" s="380" t="s">
        <v>4</v>
      </c>
      <c r="J8" s="381"/>
      <c r="K8" s="381"/>
      <c r="L8" s="381"/>
      <c r="M8" s="381"/>
      <c r="N8" s="381"/>
      <c r="O8" s="382"/>
    </row>
    <row r="9" spans="2:15" ht="14.25" customHeight="1" thickTop="1">
      <c r="B9" s="173"/>
      <c r="C9" s="174">
        <v>0</v>
      </c>
      <c r="D9" s="376" t="s">
        <v>18</v>
      </c>
      <c r="E9" s="377"/>
      <c r="F9" s="377"/>
      <c r="G9" s="377"/>
      <c r="H9" s="377"/>
      <c r="I9" s="155">
        <v>0.20486111111111113</v>
      </c>
      <c r="J9" s="147">
        <v>0.2881944444444445</v>
      </c>
      <c r="K9" s="152">
        <v>0.37847222222222227</v>
      </c>
      <c r="L9" s="152">
        <v>0.4895833333333333</v>
      </c>
      <c r="M9" s="152">
        <v>0.5520833333333334</v>
      </c>
      <c r="N9" s="152">
        <v>0.625</v>
      </c>
      <c r="O9" s="225">
        <v>0.6944444444444445</v>
      </c>
    </row>
    <row r="10" spans="2:15" ht="14.25" customHeight="1">
      <c r="B10" s="175">
        <v>0.003472222222222222</v>
      </c>
      <c r="C10" s="174">
        <v>2.1</v>
      </c>
      <c r="D10" s="374" t="s">
        <v>17</v>
      </c>
      <c r="E10" s="375"/>
      <c r="F10" s="375"/>
      <c r="G10" s="375"/>
      <c r="H10" s="375"/>
      <c r="I10" s="156">
        <f aca="true" t="shared" si="0" ref="I10:J25">I9+$B10</f>
        <v>0.20833333333333334</v>
      </c>
      <c r="J10" s="149">
        <f t="shared" si="0"/>
        <v>0.2916666666666667</v>
      </c>
      <c r="K10" s="153">
        <f aca="true" t="shared" si="1" ref="K10:K28">K9+$B10</f>
        <v>0.3819444444444445</v>
      </c>
      <c r="L10" s="153">
        <f aca="true" t="shared" si="2" ref="L10:L28">L9+$B10</f>
        <v>0.4930555555555555</v>
      </c>
      <c r="M10" s="153">
        <f aca="true" t="shared" si="3" ref="M10:M28">M9+$B10</f>
        <v>0.5555555555555556</v>
      </c>
      <c r="N10" s="153">
        <f aca="true" t="shared" si="4" ref="N10:N28">N9+$B10</f>
        <v>0.6284722222222222</v>
      </c>
      <c r="O10" s="226">
        <f aca="true" t="shared" si="5" ref="O10:O28">O9+$B10</f>
        <v>0.6979166666666667</v>
      </c>
    </row>
    <row r="11" spans="2:15" ht="14.25" customHeight="1">
      <c r="B11" s="175">
        <v>0.002777777777777778</v>
      </c>
      <c r="C11" s="174">
        <v>4</v>
      </c>
      <c r="D11" s="374" t="s">
        <v>149</v>
      </c>
      <c r="E11" s="375"/>
      <c r="F11" s="375"/>
      <c r="G11" s="375"/>
      <c r="H11" s="375"/>
      <c r="I11" s="156">
        <f t="shared" si="0"/>
        <v>0.2111111111111111</v>
      </c>
      <c r="J11" s="149">
        <f>J10+5/60/24</f>
        <v>0.2951388888888889</v>
      </c>
      <c r="K11" s="153">
        <f t="shared" si="1"/>
        <v>0.38472222222222224</v>
      </c>
      <c r="L11" s="153">
        <f t="shared" si="2"/>
        <v>0.4958333333333333</v>
      </c>
      <c r="M11" s="153">
        <f t="shared" si="3"/>
        <v>0.5583333333333333</v>
      </c>
      <c r="N11" s="153">
        <f t="shared" si="4"/>
        <v>0.63125</v>
      </c>
      <c r="O11" s="226">
        <f t="shared" si="5"/>
        <v>0.7006944444444445</v>
      </c>
    </row>
    <row r="12" spans="2:15" ht="14.25" customHeight="1">
      <c r="B12" s="175">
        <v>0.0006944444444444445</v>
      </c>
      <c r="C12" s="174">
        <v>4.4</v>
      </c>
      <c r="D12" s="374" t="s">
        <v>148</v>
      </c>
      <c r="E12" s="375"/>
      <c r="F12" s="375"/>
      <c r="G12" s="375"/>
      <c r="H12" s="375"/>
      <c r="I12" s="156">
        <f t="shared" si="0"/>
        <v>0.21180555555555555</v>
      </c>
      <c r="J12" s="149">
        <f>J11+2/60/24</f>
        <v>0.2965277777777778</v>
      </c>
      <c r="K12" s="153">
        <f t="shared" si="1"/>
        <v>0.3854166666666667</v>
      </c>
      <c r="L12" s="153">
        <f t="shared" si="2"/>
        <v>0.49652777777777773</v>
      </c>
      <c r="M12" s="153">
        <f t="shared" si="3"/>
        <v>0.5590277777777778</v>
      </c>
      <c r="N12" s="153">
        <f t="shared" si="4"/>
        <v>0.6319444444444444</v>
      </c>
      <c r="O12" s="226">
        <f t="shared" si="5"/>
        <v>0.701388888888889</v>
      </c>
    </row>
    <row r="13" spans="2:15" ht="14.25" customHeight="1">
      <c r="B13" s="175">
        <v>0.0006944444444444445</v>
      </c>
      <c r="C13" s="174">
        <v>4.8</v>
      </c>
      <c r="D13" s="374" t="s">
        <v>16</v>
      </c>
      <c r="E13" s="375"/>
      <c r="F13" s="375"/>
      <c r="G13" s="375"/>
      <c r="H13" s="375"/>
      <c r="I13" s="156">
        <f t="shared" si="0"/>
        <v>0.2125</v>
      </c>
      <c r="J13" s="149">
        <f t="shared" si="0"/>
        <v>0.2972222222222222</v>
      </c>
      <c r="K13" s="153">
        <f t="shared" si="1"/>
        <v>0.3861111111111111</v>
      </c>
      <c r="L13" s="153">
        <f t="shared" si="2"/>
        <v>0.4972222222222222</v>
      </c>
      <c r="M13" s="153">
        <f t="shared" si="3"/>
        <v>0.5597222222222222</v>
      </c>
      <c r="N13" s="153">
        <f t="shared" si="4"/>
        <v>0.6326388888888889</v>
      </c>
      <c r="O13" s="226">
        <f t="shared" si="5"/>
        <v>0.7020833333333334</v>
      </c>
    </row>
    <row r="14" spans="2:15" ht="14.25" customHeight="1">
      <c r="B14" s="175">
        <v>0.0006944444444444445</v>
      </c>
      <c r="C14" s="174">
        <v>5.3</v>
      </c>
      <c r="D14" s="374" t="s">
        <v>19</v>
      </c>
      <c r="E14" s="375"/>
      <c r="F14" s="375"/>
      <c r="G14" s="375"/>
      <c r="H14" s="375"/>
      <c r="I14" s="156">
        <f t="shared" si="0"/>
        <v>0.21319444444444444</v>
      </c>
      <c r="J14" s="149">
        <f t="shared" si="0"/>
        <v>0.29791666666666666</v>
      </c>
      <c r="K14" s="153">
        <f t="shared" si="1"/>
        <v>0.38680555555555557</v>
      </c>
      <c r="L14" s="153">
        <f t="shared" si="2"/>
        <v>0.4979166666666666</v>
      </c>
      <c r="M14" s="153">
        <f t="shared" si="3"/>
        <v>0.5604166666666667</v>
      </c>
      <c r="N14" s="153">
        <f t="shared" si="4"/>
        <v>0.6333333333333333</v>
      </c>
      <c r="O14" s="226">
        <f t="shared" si="5"/>
        <v>0.7027777777777778</v>
      </c>
    </row>
    <row r="15" spans="2:15" ht="14.25" customHeight="1">
      <c r="B15" s="175">
        <v>0.001388888888888889</v>
      </c>
      <c r="C15" s="174">
        <v>6</v>
      </c>
      <c r="D15" s="374" t="s">
        <v>13</v>
      </c>
      <c r="E15" s="375"/>
      <c r="F15" s="375"/>
      <c r="G15" s="375"/>
      <c r="H15" s="375"/>
      <c r="I15" s="156">
        <f t="shared" si="0"/>
        <v>0.21458333333333332</v>
      </c>
      <c r="J15" s="149">
        <f t="shared" si="0"/>
        <v>0.29930555555555555</v>
      </c>
      <c r="K15" s="153">
        <f t="shared" si="1"/>
        <v>0.38819444444444445</v>
      </c>
      <c r="L15" s="153">
        <f t="shared" si="2"/>
        <v>0.4993055555555555</v>
      </c>
      <c r="M15" s="153">
        <f t="shared" si="3"/>
        <v>0.5618055555555556</v>
      </c>
      <c r="N15" s="153">
        <f t="shared" si="4"/>
        <v>0.6347222222222222</v>
      </c>
      <c r="O15" s="226">
        <f t="shared" si="5"/>
        <v>0.7041666666666667</v>
      </c>
    </row>
    <row r="16" spans="2:15" ht="14.25" customHeight="1">
      <c r="B16" s="175">
        <v>0.001388888888888889</v>
      </c>
      <c r="C16" s="174">
        <v>6.6</v>
      </c>
      <c r="D16" s="374" t="s">
        <v>12</v>
      </c>
      <c r="E16" s="375"/>
      <c r="F16" s="375"/>
      <c r="G16" s="375"/>
      <c r="H16" s="375"/>
      <c r="I16" s="156">
        <f t="shared" si="0"/>
        <v>0.2159722222222222</v>
      </c>
      <c r="J16" s="149">
        <f>J15+3/60/24</f>
        <v>0.3013888888888889</v>
      </c>
      <c r="K16" s="153">
        <f t="shared" si="1"/>
        <v>0.38958333333333334</v>
      </c>
      <c r="L16" s="153">
        <f t="shared" si="2"/>
        <v>0.5006944444444444</v>
      </c>
      <c r="M16" s="153">
        <f t="shared" si="3"/>
        <v>0.5631944444444444</v>
      </c>
      <c r="N16" s="153">
        <f t="shared" si="4"/>
        <v>0.6361111111111111</v>
      </c>
      <c r="O16" s="226">
        <f t="shared" si="5"/>
        <v>0.7055555555555556</v>
      </c>
    </row>
    <row r="17" spans="2:15" ht="14.25" customHeight="1">
      <c r="B17" s="175">
        <v>0.0020833333333333333</v>
      </c>
      <c r="C17" s="174">
        <v>7.2</v>
      </c>
      <c r="D17" s="374" t="s">
        <v>11</v>
      </c>
      <c r="E17" s="375"/>
      <c r="F17" s="375"/>
      <c r="G17" s="375"/>
      <c r="H17" s="375"/>
      <c r="I17" s="156">
        <f t="shared" si="0"/>
        <v>0.21805555555555553</v>
      </c>
      <c r="J17" s="149">
        <f t="shared" si="0"/>
        <v>0.3034722222222222</v>
      </c>
      <c r="K17" s="153">
        <f t="shared" si="1"/>
        <v>0.39166666666666666</v>
      </c>
      <c r="L17" s="153">
        <f t="shared" si="2"/>
        <v>0.5027777777777778</v>
      </c>
      <c r="M17" s="153">
        <f t="shared" si="3"/>
        <v>0.5652777777777778</v>
      </c>
      <c r="N17" s="153">
        <f t="shared" si="4"/>
        <v>0.6381944444444444</v>
      </c>
      <c r="O17" s="226">
        <f t="shared" si="5"/>
        <v>0.7076388888888889</v>
      </c>
    </row>
    <row r="18" spans="2:15" ht="14.25" customHeight="1">
      <c r="B18" s="175">
        <v>0.0006944444444444445</v>
      </c>
      <c r="C18" s="174">
        <v>7.9</v>
      </c>
      <c r="D18" s="374" t="s">
        <v>214</v>
      </c>
      <c r="E18" s="375"/>
      <c r="F18" s="375"/>
      <c r="G18" s="375"/>
      <c r="H18" s="375"/>
      <c r="I18" s="156">
        <f t="shared" si="0"/>
        <v>0.21874999999999997</v>
      </c>
      <c r="J18" s="149">
        <f>J17+2/60/24</f>
        <v>0.3048611111111111</v>
      </c>
      <c r="K18" s="153">
        <f t="shared" si="1"/>
        <v>0.3923611111111111</v>
      </c>
      <c r="L18" s="153">
        <f t="shared" si="2"/>
        <v>0.5034722222222222</v>
      </c>
      <c r="M18" s="153">
        <f t="shared" si="3"/>
        <v>0.5659722222222222</v>
      </c>
      <c r="N18" s="153">
        <f t="shared" si="4"/>
        <v>0.6388888888888888</v>
      </c>
      <c r="O18" s="226">
        <f t="shared" si="5"/>
        <v>0.7083333333333334</v>
      </c>
    </row>
    <row r="19" spans="2:15" ht="14.25" customHeight="1">
      <c r="B19" s="175">
        <v>0.0020833333333333333</v>
      </c>
      <c r="C19" s="174">
        <v>8.7</v>
      </c>
      <c r="D19" s="374" t="s">
        <v>10</v>
      </c>
      <c r="E19" s="375"/>
      <c r="F19" s="375"/>
      <c r="G19" s="375"/>
      <c r="H19" s="375"/>
      <c r="I19" s="156">
        <f t="shared" si="0"/>
        <v>0.2208333333333333</v>
      </c>
      <c r="J19" s="149">
        <f>J18+4/60/24</f>
        <v>0.30763888888888885</v>
      </c>
      <c r="K19" s="153">
        <f t="shared" si="1"/>
        <v>0.39444444444444443</v>
      </c>
      <c r="L19" s="153">
        <f t="shared" si="2"/>
        <v>0.5055555555555555</v>
      </c>
      <c r="M19" s="153">
        <f t="shared" si="3"/>
        <v>0.5680555555555555</v>
      </c>
      <c r="N19" s="153">
        <f t="shared" si="4"/>
        <v>0.6409722222222222</v>
      </c>
      <c r="O19" s="226">
        <f t="shared" si="5"/>
        <v>0.7104166666666667</v>
      </c>
    </row>
    <row r="20" spans="2:15" ht="14.25" customHeight="1">
      <c r="B20" s="175">
        <v>0.0006944444444444445</v>
      </c>
      <c r="C20" s="174">
        <v>9.2</v>
      </c>
      <c r="D20" s="374" t="s">
        <v>20</v>
      </c>
      <c r="E20" s="375"/>
      <c r="F20" s="375"/>
      <c r="G20" s="375"/>
      <c r="H20" s="375"/>
      <c r="I20" s="156">
        <f t="shared" si="0"/>
        <v>0.22152777777777774</v>
      </c>
      <c r="J20" s="149">
        <f t="shared" si="0"/>
        <v>0.3083333333333333</v>
      </c>
      <c r="K20" s="153">
        <f t="shared" si="1"/>
        <v>0.3951388888888889</v>
      </c>
      <c r="L20" s="153">
        <f t="shared" si="2"/>
        <v>0.50625</v>
      </c>
      <c r="M20" s="153">
        <f t="shared" si="3"/>
        <v>0.56875</v>
      </c>
      <c r="N20" s="153">
        <f t="shared" si="4"/>
        <v>0.6416666666666666</v>
      </c>
      <c r="O20" s="226">
        <f t="shared" si="5"/>
        <v>0.7111111111111111</v>
      </c>
    </row>
    <row r="21" spans="2:15" ht="14.25" customHeight="1">
      <c r="B21" s="175">
        <v>0.001388888888888889</v>
      </c>
      <c r="C21" s="174">
        <v>9.6</v>
      </c>
      <c r="D21" s="374" t="s">
        <v>21</v>
      </c>
      <c r="E21" s="375"/>
      <c r="F21" s="375"/>
      <c r="G21" s="375"/>
      <c r="H21" s="375"/>
      <c r="I21" s="156">
        <f t="shared" si="0"/>
        <v>0.22291666666666662</v>
      </c>
      <c r="J21" s="149">
        <f t="shared" si="0"/>
        <v>0.3097222222222222</v>
      </c>
      <c r="K21" s="153">
        <f t="shared" si="1"/>
        <v>0.39652777777777776</v>
      </c>
      <c r="L21" s="153">
        <f t="shared" si="2"/>
        <v>0.5076388888888889</v>
      </c>
      <c r="M21" s="153">
        <f t="shared" si="3"/>
        <v>0.5701388888888889</v>
      </c>
      <c r="N21" s="153">
        <f t="shared" si="4"/>
        <v>0.6430555555555555</v>
      </c>
      <c r="O21" s="226">
        <f t="shared" si="5"/>
        <v>0.7125</v>
      </c>
    </row>
    <row r="22" spans="2:15" ht="14.25" customHeight="1">
      <c r="B22" s="175">
        <v>0.002777777777777778</v>
      </c>
      <c r="C22" s="174">
        <v>10.5</v>
      </c>
      <c r="D22" s="374" t="s">
        <v>22</v>
      </c>
      <c r="E22" s="375"/>
      <c r="F22" s="375"/>
      <c r="G22" s="375"/>
      <c r="H22" s="375"/>
      <c r="I22" s="156">
        <f t="shared" si="0"/>
        <v>0.2256944444444444</v>
      </c>
      <c r="J22" s="149">
        <f>J21+5/60/24</f>
        <v>0.3131944444444444</v>
      </c>
      <c r="K22" s="153">
        <f t="shared" si="1"/>
        <v>0.3993055555555555</v>
      </c>
      <c r="L22" s="153">
        <f t="shared" si="2"/>
        <v>0.5104166666666666</v>
      </c>
      <c r="M22" s="153">
        <f t="shared" si="3"/>
        <v>0.5729166666666666</v>
      </c>
      <c r="N22" s="153">
        <f t="shared" si="4"/>
        <v>0.6458333333333333</v>
      </c>
      <c r="O22" s="226">
        <f t="shared" si="5"/>
        <v>0.7152777777777778</v>
      </c>
    </row>
    <row r="23" spans="2:15" ht="14.25" customHeight="1">
      <c r="B23" s="175">
        <v>0.0006944444444444445</v>
      </c>
      <c r="C23" s="174">
        <v>11.6</v>
      </c>
      <c r="D23" s="374" t="s">
        <v>9</v>
      </c>
      <c r="E23" s="375"/>
      <c r="F23" s="375"/>
      <c r="G23" s="375"/>
      <c r="H23" s="375"/>
      <c r="I23" s="156">
        <f t="shared" si="0"/>
        <v>0.22638888888888883</v>
      </c>
      <c r="J23" s="149">
        <f t="shared" si="0"/>
        <v>0.31388888888888883</v>
      </c>
      <c r="K23" s="153">
        <f t="shared" si="1"/>
        <v>0.39999999999999997</v>
      </c>
      <c r="L23" s="153">
        <f t="shared" si="2"/>
        <v>0.5111111111111111</v>
      </c>
      <c r="M23" s="153">
        <f t="shared" si="3"/>
        <v>0.5736111111111111</v>
      </c>
      <c r="N23" s="153">
        <f t="shared" si="4"/>
        <v>0.6465277777777777</v>
      </c>
      <c r="O23" s="226">
        <f t="shared" si="5"/>
        <v>0.7159722222222222</v>
      </c>
    </row>
    <row r="24" spans="2:15" ht="14.25" customHeight="1">
      <c r="B24" s="175">
        <v>0.002777777777777778</v>
      </c>
      <c r="C24" s="174">
        <v>12.8</v>
      </c>
      <c r="D24" s="374" t="s">
        <v>8</v>
      </c>
      <c r="E24" s="375"/>
      <c r="F24" s="375"/>
      <c r="G24" s="375"/>
      <c r="H24" s="375"/>
      <c r="I24" s="156">
        <f t="shared" si="0"/>
        <v>0.2291666666666666</v>
      </c>
      <c r="J24" s="149">
        <f t="shared" si="0"/>
        <v>0.3166666666666666</v>
      </c>
      <c r="K24" s="153">
        <f t="shared" si="1"/>
        <v>0.40277777777777773</v>
      </c>
      <c r="L24" s="153">
        <f t="shared" si="2"/>
        <v>0.5138888888888888</v>
      </c>
      <c r="M24" s="153">
        <f t="shared" si="3"/>
        <v>0.5763888888888888</v>
      </c>
      <c r="N24" s="153">
        <f t="shared" si="4"/>
        <v>0.6493055555555555</v>
      </c>
      <c r="O24" s="226">
        <f t="shared" si="5"/>
        <v>0.71875</v>
      </c>
    </row>
    <row r="25" spans="2:15" ht="14.25" customHeight="1">
      <c r="B25" s="175">
        <v>0.001388888888888889</v>
      </c>
      <c r="C25" s="174">
        <v>13.7</v>
      </c>
      <c r="D25" s="374" t="s">
        <v>7</v>
      </c>
      <c r="E25" s="375"/>
      <c r="F25" s="375"/>
      <c r="G25" s="375"/>
      <c r="H25" s="375"/>
      <c r="I25" s="156">
        <f t="shared" si="0"/>
        <v>0.23055555555555549</v>
      </c>
      <c r="J25" s="149">
        <f t="shared" si="0"/>
        <v>0.3180555555555555</v>
      </c>
      <c r="K25" s="153">
        <f t="shared" si="1"/>
        <v>0.4041666666666666</v>
      </c>
      <c r="L25" s="153">
        <f t="shared" si="2"/>
        <v>0.5152777777777777</v>
      </c>
      <c r="M25" s="153">
        <f t="shared" si="3"/>
        <v>0.5777777777777777</v>
      </c>
      <c r="N25" s="153">
        <f t="shared" si="4"/>
        <v>0.6506944444444444</v>
      </c>
      <c r="O25" s="226">
        <f t="shared" si="5"/>
        <v>0.7201388888888889</v>
      </c>
    </row>
    <row r="26" spans="2:15" ht="14.25" customHeight="1">
      <c r="B26" s="175">
        <v>0.0006944444444444445</v>
      </c>
      <c r="C26" s="174">
        <v>14.8</v>
      </c>
      <c r="D26" s="374" t="s">
        <v>91</v>
      </c>
      <c r="E26" s="375"/>
      <c r="F26" s="375"/>
      <c r="G26" s="375"/>
      <c r="H26" s="375"/>
      <c r="I26" s="156">
        <f aca="true" t="shared" si="6" ref="I26:J28">I25+$B26</f>
        <v>0.23124999999999993</v>
      </c>
      <c r="J26" s="149">
        <f t="shared" si="6"/>
        <v>0.3187499999999999</v>
      </c>
      <c r="K26" s="153">
        <f t="shared" si="1"/>
        <v>0.40486111111111106</v>
      </c>
      <c r="L26" s="153">
        <f t="shared" si="2"/>
        <v>0.5159722222222222</v>
      </c>
      <c r="M26" s="153">
        <f t="shared" si="3"/>
        <v>0.5784722222222222</v>
      </c>
      <c r="N26" s="153">
        <f t="shared" si="4"/>
        <v>0.6513888888888888</v>
      </c>
      <c r="O26" s="226">
        <f t="shared" si="5"/>
        <v>0.7208333333333333</v>
      </c>
    </row>
    <row r="27" spans="2:15" ht="14.25" customHeight="1">
      <c r="B27" s="175">
        <v>0.001388888888888889</v>
      </c>
      <c r="C27" s="174">
        <v>15.5</v>
      </c>
      <c r="D27" s="374" t="s">
        <v>90</v>
      </c>
      <c r="E27" s="375"/>
      <c r="F27" s="375"/>
      <c r="G27" s="375"/>
      <c r="H27" s="375"/>
      <c r="I27" s="156">
        <f t="shared" si="6"/>
        <v>0.2326388888888888</v>
      </c>
      <c r="J27" s="149">
        <f t="shared" si="6"/>
        <v>0.3201388888888888</v>
      </c>
      <c r="K27" s="153">
        <f t="shared" si="1"/>
        <v>0.40624999999999994</v>
      </c>
      <c r="L27" s="153">
        <f t="shared" si="2"/>
        <v>0.517361111111111</v>
      </c>
      <c r="M27" s="153">
        <f t="shared" si="3"/>
        <v>0.579861111111111</v>
      </c>
      <c r="N27" s="153">
        <f t="shared" si="4"/>
        <v>0.6527777777777777</v>
      </c>
      <c r="O27" s="226">
        <f t="shared" si="5"/>
        <v>0.7222222222222222</v>
      </c>
    </row>
    <row r="28" spans="2:15" ht="14.25" customHeight="1" thickBot="1">
      <c r="B28" s="176">
        <v>0.001388888888888889</v>
      </c>
      <c r="C28" s="177">
        <v>16.5</v>
      </c>
      <c r="D28" s="378" t="s">
        <v>6</v>
      </c>
      <c r="E28" s="379"/>
      <c r="F28" s="379"/>
      <c r="G28" s="379"/>
      <c r="H28" s="379"/>
      <c r="I28" s="227">
        <f t="shared" si="6"/>
        <v>0.2340277777777777</v>
      </c>
      <c r="J28" s="151">
        <f t="shared" si="6"/>
        <v>0.3215277777777777</v>
      </c>
      <c r="K28" s="154">
        <f t="shared" si="1"/>
        <v>0.40763888888888883</v>
      </c>
      <c r="L28" s="154">
        <f t="shared" si="2"/>
        <v>0.5187499999999999</v>
      </c>
      <c r="M28" s="154">
        <f t="shared" si="3"/>
        <v>0.5812499999999999</v>
      </c>
      <c r="N28" s="154">
        <f t="shared" si="4"/>
        <v>0.6541666666666666</v>
      </c>
      <c r="O28" s="228">
        <f t="shared" si="5"/>
        <v>0.7236111111111111</v>
      </c>
    </row>
    <row r="29" ht="14.25" customHeight="1" thickBot="1" thickTop="1"/>
    <row r="30" spans="2:15" ht="14.25" customHeight="1" thickTop="1">
      <c r="B30" s="173"/>
      <c r="C30" s="174">
        <v>0</v>
      </c>
      <c r="D30" s="376" t="s">
        <v>6</v>
      </c>
      <c r="E30" s="377"/>
      <c r="F30" s="377"/>
      <c r="G30" s="377"/>
      <c r="H30" s="377"/>
      <c r="I30" s="155">
        <v>0.2534722222222222</v>
      </c>
      <c r="J30" s="152">
        <v>0.34722222222222227</v>
      </c>
      <c r="K30" s="152">
        <v>0.4583333333333333</v>
      </c>
      <c r="L30" s="152">
        <v>0.5208333333333334</v>
      </c>
      <c r="M30" s="152">
        <v>0.5916666666666667</v>
      </c>
      <c r="N30" s="152">
        <v>0.6631944444444444</v>
      </c>
      <c r="O30" s="225">
        <v>0.7256944444444445</v>
      </c>
    </row>
    <row r="31" spans="2:16" ht="14.25" customHeight="1">
      <c r="B31" s="175">
        <v>0.001388888888888889</v>
      </c>
      <c r="C31" s="174">
        <v>0.8</v>
      </c>
      <c r="D31" s="374" t="s">
        <v>90</v>
      </c>
      <c r="E31" s="375"/>
      <c r="F31" s="375"/>
      <c r="G31" s="375"/>
      <c r="H31" s="375"/>
      <c r="I31" s="156">
        <f>I30+$B31</f>
        <v>0.2548611111111111</v>
      </c>
      <c r="J31" s="153">
        <f aca="true" t="shared" si="7" ref="J31:O35">J30+$B31</f>
        <v>0.34861111111111115</v>
      </c>
      <c r="K31" s="153">
        <f t="shared" si="7"/>
        <v>0.4597222222222222</v>
      </c>
      <c r="L31" s="153">
        <f aca="true" t="shared" si="8" ref="L31:N38">L30+$B31</f>
        <v>0.5222222222222223</v>
      </c>
      <c r="M31" s="153">
        <f t="shared" si="8"/>
        <v>0.5930555555555556</v>
      </c>
      <c r="N31" s="153">
        <f t="shared" si="8"/>
        <v>0.6645833333333333</v>
      </c>
      <c r="O31" s="226">
        <f t="shared" si="7"/>
        <v>0.7270833333333334</v>
      </c>
      <c r="P31" s="242"/>
    </row>
    <row r="32" spans="2:15" ht="14.25" customHeight="1">
      <c r="B32" s="175">
        <v>0.0006944444444444445</v>
      </c>
      <c r="C32" s="174">
        <v>1.2</v>
      </c>
      <c r="D32" s="374" t="s">
        <v>91</v>
      </c>
      <c r="E32" s="375"/>
      <c r="F32" s="375"/>
      <c r="G32" s="375"/>
      <c r="H32" s="375"/>
      <c r="I32" s="156">
        <f>I31+$B32</f>
        <v>0.25555555555555554</v>
      </c>
      <c r="J32" s="153">
        <f t="shared" si="7"/>
        <v>0.3493055555555556</v>
      </c>
      <c r="K32" s="153">
        <f t="shared" si="7"/>
        <v>0.46041666666666664</v>
      </c>
      <c r="L32" s="153">
        <f t="shared" si="8"/>
        <v>0.5229166666666667</v>
      </c>
      <c r="M32" s="153">
        <f t="shared" si="8"/>
        <v>0.59375</v>
      </c>
      <c r="N32" s="153">
        <f t="shared" si="8"/>
        <v>0.6652777777777777</v>
      </c>
      <c r="O32" s="226">
        <f t="shared" si="7"/>
        <v>0.7277777777777779</v>
      </c>
    </row>
    <row r="33" spans="2:15" ht="14.25" customHeight="1">
      <c r="B33" s="175">
        <v>0.0006944444444444445</v>
      </c>
      <c r="C33" s="174">
        <v>2.2</v>
      </c>
      <c r="D33" s="374" t="s">
        <v>7</v>
      </c>
      <c r="E33" s="375"/>
      <c r="F33" s="375"/>
      <c r="G33" s="375"/>
      <c r="H33" s="375"/>
      <c r="I33" s="156">
        <f>I32+$B33</f>
        <v>0.25625</v>
      </c>
      <c r="J33" s="153">
        <f t="shared" si="7"/>
        <v>0.35000000000000003</v>
      </c>
      <c r="K33" s="153">
        <f t="shared" si="7"/>
        <v>0.4611111111111111</v>
      </c>
      <c r="L33" s="153">
        <f t="shared" si="8"/>
        <v>0.5236111111111111</v>
      </c>
      <c r="M33" s="153">
        <f t="shared" si="8"/>
        <v>0.5944444444444444</v>
      </c>
      <c r="N33" s="153">
        <f t="shared" si="8"/>
        <v>0.6659722222222222</v>
      </c>
      <c r="O33" s="226">
        <f t="shared" si="7"/>
        <v>0.7284722222222223</v>
      </c>
    </row>
    <row r="34" spans="2:15" ht="14.25" customHeight="1">
      <c r="B34" s="175">
        <v>0.001388888888888889</v>
      </c>
      <c r="C34" s="174">
        <v>3</v>
      </c>
      <c r="D34" s="374" t="s">
        <v>8</v>
      </c>
      <c r="E34" s="375"/>
      <c r="F34" s="375"/>
      <c r="G34" s="375"/>
      <c r="H34" s="375"/>
      <c r="I34" s="156">
        <f>I33+$B34</f>
        <v>0.25763888888888886</v>
      </c>
      <c r="J34" s="153">
        <f t="shared" si="7"/>
        <v>0.3513888888888889</v>
      </c>
      <c r="K34" s="153">
        <f t="shared" si="7"/>
        <v>0.46249999999999997</v>
      </c>
      <c r="L34" s="153">
        <f t="shared" si="8"/>
        <v>0.525</v>
      </c>
      <c r="M34" s="153">
        <f t="shared" si="8"/>
        <v>0.5958333333333333</v>
      </c>
      <c r="N34" s="153">
        <f t="shared" si="8"/>
        <v>0.6673611111111111</v>
      </c>
      <c r="O34" s="226">
        <f t="shared" si="7"/>
        <v>0.7298611111111112</v>
      </c>
    </row>
    <row r="35" spans="2:15" ht="14.25" customHeight="1">
      <c r="B35" s="175">
        <v>0.001388888888888889</v>
      </c>
      <c r="C35" s="174">
        <v>3.9</v>
      </c>
      <c r="D35" s="374" t="s">
        <v>9</v>
      </c>
      <c r="E35" s="375"/>
      <c r="F35" s="375"/>
      <c r="G35" s="375"/>
      <c r="H35" s="375"/>
      <c r="I35" s="156">
        <f>I34+$B35</f>
        <v>0.25902777777777775</v>
      </c>
      <c r="J35" s="153">
        <f t="shared" si="7"/>
        <v>0.3527777777777778</v>
      </c>
      <c r="K35" s="153">
        <f t="shared" si="7"/>
        <v>0.46388888888888885</v>
      </c>
      <c r="L35" s="153">
        <f t="shared" si="8"/>
        <v>0.5263888888888889</v>
      </c>
      <c r="M35" s="153">
        <f t="shared" si="8"/>
        <v>0.5972222222222222</v>
      </c>
      <c r="N35" s="153">
        <f t="shared" si="8"/>
        <v>0.66875</v>
      </c>
      <c r="O35" s="226">
        <f t="shared" si="7"/>
        <v>0.7312500000000001</v>
      </c>
    </row>
    <row r="36" spans="2:15" ht="14.25" customHeight="1">
      <c r="B36" s="175">
        <v>0.0006944444444444445</v>
      </c>
      <c r="C36" s="174">
        <v>4.6</v>
      </c>
      <c r="D36" s="374" t="s">
        <v>246</v>
      </c>
      <c r="E36" s="375"/>
      <c r="F36" s="375"/>
      <c r="G36" s="375"/>
      <c r="H36" s="375"/>
      <c r="I36" s="156">
        <f>I35+B36</f>
        <v>0.2597222222222222</v>
      </c>
      <c r="J36" s="153">
        <f>J35+B36</f>
        <v>0.35347222222222224</v>
      </c>
      <c r="K36" s="153">
        <f>K35+$B36</f>
        <v>0.4645833333333333</v>
      </c>
      <c r="L36" s="153">
        <f t="shared" si="8"/>
        <v>0.5270833333333333</v>
      </c>
      <c r="M36" s="153">
        <f t="shared" si="8"/>
        <v>0.5979166666666667</v>
      </c>
      <c r="N36" s="153">
        <f t="shared" si="8"/>
        <v>0.6694444444444444</v>
      </c>
      <c r="O36" s="226">
        <f>O35+B36</f>
        <v>0.7319444444444445</v>
      </c>
    </row>
    <row r="37" spans="2:15" ht="14.25" customHeight="1">
      <c r="B37" s="175">
        <v>0.0006944444444444445</v>
      </c>
      <c r="C37" s="174">
        <v>5.3</v>
      </c>
      <c r="D37" s="374" t="s">
        <v>22</v>
      </c>
      <c r="E37" s="375"/>
      <c r="F37" s="375"/>
      <c r="G37" s="375"/>
      <c r="H37" s="375"/>
      <c r="I37" s="156">
        <f>I36+B37</f>
        <v>0.26041666666666663</v>
      </c>
      <c r="J37" s="153">
        <f>J36+B37</f>
        <v>0.3541666666666667</v>
      </c>
      <c r="K37" s="153">
        <f>K36+$B37</f>
        <v>0.46527777777777773</v>
      </c>
      <c r="L37" s="153">
        <f t="shared" si="8"/>
        <v>0.5277777777777778</v>
      </c>
      <c r="M37" s="153">
        <f t="shared" si="8"/>
        <v>0.5986111111111111</v>
      </c>
      <c r="N37" s="153">
        <f t="shared" si="8"/>
        <v>0.6701388888888888</v>
      </c>
      <c r="O37" s="226">
        <f>O36+B37</f>
        <v>0.732638888888889</v>
      </c>
    </row>
    <row r="38" spans="2:15" ht="14.25" customHeight="1">
      <c r="B38" s="175">
        <v>0.004166666666666667</v>
      </c>
      <c r="C38" s="174">
        <v>6.3</v>
      </c>
      <c r="D38" s="374" t="s">
        <v>10</v>
      </c>
      <c r="E38" s="375"/>
      <c r="F38" s="375"/>
      <c r="G38" s="375"/>
      <c r="H38" s="375"/>
      <c r="I38" s="156">
        <f>I37+B38</f>
        <v>0.2645833333333333</v>
      </c>
      <c r="J38" s="153">
        <f>J37+B38</f>
        <v>0.35833333333333334</v>
      </c>
      <c r="K38" s="153">
        <f>K37+$B38</f>
        <v>0.4694444444444444</v>
      </c>
      <c r="L38" s="153">
        <f t="shared" si="8"/>
        <v>0.5319444444444444</v>
      </c>
      <c r="M38" s="153">
        <f t="shared" si="8"/>
        <v>0.6027777777777777</v>
      </c>
      <c r="N38" s="153">
        <f t="shared" si="8"/>
        <v>0.6743055555555555</v>
      </c>
      <c r="O38" s="226">
        <f>O37+4/24/60</f>
        <v>0.7354166666666667</v>
      </c>
    </row>
    <row r="39" spans="2:15" ht="14.25" customHeight="1">
      <c r="B39" s="175">
        <v>0.001388888888888889</v>
      </c>
      <c r="C39" s="174">
        <v>6.9</v>
      </c>
      <c r="D39" s="374" t="s">
        <v>20</v>
      </c>
      <c r="E39" s="375"/>
      <c r="F39" s="375"/>
      <c r="G39" s="375"/>
      <c r="H39" s="375"/>
      <c r="I39" s="156" t="s">
        <v>249</v>
      </c>
      <c r="J39" s="153" t="s">
        <v>249</v>
      </c>
      <c r="K39" s="153" t="s">
        <v>249</v>
      </c>
      <c r="L39" s="153" t="s">
        <v>249</v>
      </c>
      <c r="M39" s="153" t="s">
        <v>249</v>
      </c>
      <c r="N39" s="153" t="s">
        <v>249</v>
      </c>
      <c r="O39" s="226">
        <f>O38+B39</f>
        <v>0.7368055555555556</v>
      </c>
    </row>
    <row r="40" spans="2:15" ht="14.25" customHeight="1">
      <c r="B40" s="175">
        <v>0.002777777777777778</v>
      </c>
      <c r="C40" s="174">
        <v>7.7</v>
      </c>
      <c r="D40" s="374" t="s">
        <v>214</v>
      </c>
      <c r="E40" s="375"/>
      <c r="F40" s="375"/>
      <c r="G40" s="375"/>
      <c r="H40" s="375"/>
      <c r="I40" s="156">
        <f aca="true" t="shared" si="9" ref="I40:N40">I38+$B40</f>
        <v>0.26736111111111105</v>
      </c>
      <c r="J40" s="153">
        <f t="shared" si="9"/>
        <v>0.3611111111111111</v>
      </c>
      <c r="K40" s="153">
        <f t="shared" si="9"/>
        <v>0.47222222222222215</v>
      </c>
      <c r="L40" s="153">
        <f t="shared" si="9"/>
        <v>0.5347222222222222</v>
      </c>
      <c r="M40" s="153">
        <f t="shared" si="9"/>
        <v>0.6055555555555555</v>
      </c>
      <c r="N40" s="153">
        <f t="shared" si="9"/>
        <v>0.6770833333333333</v>
      </c>
      <c r="O40" s="226" t="s">
        <v>52</v>
      </c>
    </row>
    <row r="41" spans="2:15" ht="14.25" customHeight="1">
      <c r="B41" s="175">
        <v>0.001388888888888889</v>
      </c>
      <c r="C41" s="174">
        <v>8.4</v>
      </c>
      <c r="D41" s="374" t="s">
        <v>11</v>
      </c>
      <c r="E41" s="375"/>
      <c r="F41" s="375"/>
      <c r="G41" s="375"/>
      <c r="H41" s="375"/>
      <c r="I41" s="156">
        <f aca="true" t="shared" si="10" ref="I41:I50">I40+$B41</f>
        <v>0.26874999999999993</v>
      </c>
      <c r="J41" s="153">
        <f aca="true" t="shared" si="11" ref="J41:J50">J40+$B41</f>
        <v>0.3625</v>
      </c>
      <c r="K41" s="153">
        <f aca="true" t="shared" si="12" ref="K41:K50">K40+$B41</f>
        <v>0.47361111111111104</v>
      </c>
      <c r="L41" s="153">
        <f aca="true" t="shared" si="13" ref="L41:L50">L40+$B41</f>
        <v>0.5361111111111111</v>
      </c>
      <c r="M41" s="153">
        <f aca="true" t="shared" si="14" ref="M41:M50">M40+$B41</f>
        <v>0.6069444444444444</v>
      </c>
      <c r="N41" s="153">
        <f aca="true" t="shared" si="15" ref="N41:N50">N40+$B41</f>
        <v>0.6784722222222221</v>
      </c>
      <c r="O41" s="226" t="s">
        <v>52</v>
      </c>
    </row>
    <row r="42" spans="2:15" ht="14.25" customHeight="1">
      <c r="B42" s="175">
        <v>0.002777777777777778</v>
      </c>
      <c r="C42" s="174">
        <v>9</v>
      </c>
      <c r="D42" s="374" t="s">
        <v>12</v>
      </c>
      <c r="E42" s="375"/>
      <c r="F42" s="375"/>
      <c r="G42" s="375"/>
      <c r="H42" s="375"/>
      <c r="I42" s="156">
        <f t="shared" si="10"/>
        <v>0.2715277777777777</v>
      </c>
      <c r="J42" s="153">
        <f t="shared" si="11"/>
        <v>0.36527777777777776</v>
      </c>
      <c r="K42" s="153">
        <f t="shared" si="12"/>
        <v>0.4763888888888888</v>
      </c>
      <c r="L42" s="153">
        <f t="shared" si="13"/>
        <v>0.5388888888888889</v>
      </c>
      <c r="M42" s="153">
        <f t="shared" si="14"/>
        <v>0.6097222222222222</v>
      </c>
      <c r="N42" s="153">
        <f t="shared" si="15"/>
        <v>0.6812499999999999</v>
      </c>
      <c r="O42" s="226" t="s">
        <v>52</v>
      </c>
    </row>
    <row r="43" spans="2:15" ht="14.25" customHeight="1">
      <c r="B43" s="175">
        <v>0.001388888888888889</v>
      </c>
      <c r="C43" s="174">
        <v>9.6</v>
      </c>
      <c r="D43" s="374" t="s">
        <v>13</v>
      </c>
      <c r="E43" s="375"/>
      <c r="F43" s="375"/>
      <c r="G43" s="375"/>
      <c r="H43" s="375"/>
      <c r="I43" s="156">
        <f t="shared" si="10"/>
        <v>0.2729166666666666</v>
      </c>
      <c r="J43" s="153">
        <f t="shared" si="11"/>
        <v>0.36666666666666664</v>
      </c>
      <c r="K43" s="153">
        <f t="shared" si="12"/>
        <v>0.4777777777777777</v>
      </c>
      <c r="L43" s="153">
        <f t="shared" si="13"/>
        <v>0.5402777777777777</v>
      </c>
      <c r="M43" s="153">
        <f t="shared" si="14"/>
        <v>0.611111111111111</v>
      </c>
      <c r="N43" s="153">
        <f t="shared" si="15"/>
        <v>0.6826388888888888</v>
      </c>
      <c r="O43" s="226" t="s">
        <v>52</v>
      </c>
    </row>
    <row r="44" spans="2:15" ht="14.25" customHeight="1">
      <c r="B44" s="175">
        <v>0.001388888888888889</v>
      </c>
      <c r="C44" s="174">
        <v>10.1</v>
      </c>
      <c r="D44" s="374" t="s">
        <v>14</v>
      </c>
      <c r="E44" s="375"/>
      <c r="F44" s="375"/>
      <c r="G44" s="375"/>
      <c r="H44" s="375"/>
      <c r="I44" s="156">
        <f t="shared" si="10"/>
        <v>0.27430555555555547</v>
      </c>
      <c r="J44" s="153">
        <f t="shared" si="11"/>
        <v>0.3680555555555555</v>
      </c>
      <c r="K44" s="153">
        <f t="shared" si="12"/>
        <v>0.4791666666666666</v>
      </c>
      <c r="L44" s="153">
        <f t="shared" si="13"/>
        <v>0.5416666666666666</v>
      </c>
      <c r="M44" s="153">
        <f t="shared" si="14"/>
        <v>0.6124999999999999</v>
      </c>
      <c r="N44" s="153">
        <f t="shared" si="15"/>
        <v>0.6840277777777777</v>
      </c>
      <c r="O44" s="226" t="s">
        <v>52</v>
      </c>
    </row>
    <row r="45" spans="2:15" ht="14.25" customHeight="1">
      <c r="B45" s="175">
        <v>0.0006944444444444445</v>
      </c>
      <c r="C45" s="174">
        <v>10.4</v>
      </c>
      <c r="D45" s="374" t="s">
        <v>15</v>
      </c>
      <c r="E45" s="375"/>
      <c r="F45" s="375"/>
      <c r="G45" s="375"/>
      <c r="H45" s="375"/>
      <c r="I45" s="156">
        <f t="shared" si="10"/>
        <v>0.2749999999999999</v>
      </c>
      <c r="J45" s="153">
        <f t="shared" si="11"/>
        <v>0.36874999999999997</v>
      </c>
      <c r="K45" s="153">
        <f t="shared" si="12"/>
        <v>0.479861111111111</v>
      </c>
      <c r="L45" s="153">
        <f t="shared" si="13"/>
        <v>0.5423611111111111</v>
      </c>
      <c r="M45" s="153">
        <f t="shared" si="14"/>
        <v>0.6131944444444444</v>
      </c>
      <c r="N45" s="153">
        <f t="shared" si="15"/>
        <v>0.6847222222222221</v>
      </c>
      <c r="O45" s="226" t="s">
        <v>52</v>
      </c>
    </row>
    <row r="46" spans="2:15" ht="14.25" customHeight="1">
      <c r="B46" s="175">
        <v>0.0006944444444444445</v>
      </c>
      <c r="C46" s="174">
        <v>10.9</v>
      </c>
      <c r="D46" s="374" t="s">
        <v>147</v>
      </c>
      <c r="E46" s="375"/>
      <c r="F46" s="375"/>
      <c r="G46" s="375"/>
      <c r="H46" s="375"/>
      <c r="I46" s="156">
        <f t="shared" si="10"/>
        <v>0.27569444444444435</v>
      </c>
      <c r="J46" s="153">
        <f t="shared" si="11"/>
        <v>0.3694444444444444</v>
      </c>
      <c r="K46" s="153">
        <f t="shared" si="12"/>
        <v>0.48055555555555546</v>
      </c>
      <c r="L46" s="153">
        <f t="shared" si="13"/>
        <v>0.5430555555555555</v>
      </c>
      <c r="M46" s="153">
        <f t="shared" si="14"/>
        <v>0.6138888888888888</v>
      </c>
      <c r="N46" s="153">
        <f t="shared" si="15"/>
        <v>0.6854166666666666</v>
      </c>
      <c r="O46" s="226" t="s">
        <v>52</v>
      </c>
    </row>
    <row r="47" spans="2:15" ht="14.25" customHeight="1">
      <c r="B47" s="175">
        <v>0.0006944444444444445</v>
      </c>
      <c r="C47" s="174">
        <v>11.2</v>
      </c>
      <c r="D47" s="374" t="s">
        <v>148</v>
      </c>
      <c r="E47" s="375"/>
      <c r="F47" s="375"/>
      <c r="G47" s="375"/>
      <c r="H47" s="375"/>
      <c r="I47" s="156">
        <f t="shared" si="10"/>
        <v>0.2763888888888888</v>
      </c>
      <c r="J47" s="153">
        <f t="shared" si="11"/>
        <v>0.37013888888888885</v>
      </c>
      <c r="K47" s="153">
        <f t="shared" si="12"/>
        <v>0.4812499999999999</v>
      </c>
      <c r="L47" s="153">
        <f t="shared" si="13"/>
        <v>0.54375</v>
      </c>
      <c r="M47" s="153">
        <f t="shared" si="14"/>
        <v>0.6145833333333333</v>
      </c>
      <c r="N47" s="153">
        <f t="shared" si="15"/>
        <v>0.686111111111111</v>
      </c>
      <c r="O47" s="226" t="s">
        <v>52</v>
      </c>
    </row>
    <row r="48" spans="2:15" ht="14.25" customHeight="1">
      <c r="B48" s="175">
        <v>0.001388888888888889</v>
      </c>
      <c r="C48" s="174">
        <v>11.7</v>
      </c>
      <c r="D48" s="374" t="s">
        <v>149</v>
      </c>
      <c r="E48" s="375"/>
      <c r="F48" s="375"/>
      <c r="G48" s="375"/>
      <c r="H48" s="375"/>
      <c r="I48" s="156">
        <f t="shared" si="10"/>
        <v>0.2777777777777777</v>
      </c>
      <c r="J48" s="153">
        <f t="shared" si="11"/>
        <v>0.37152777777777773</v>
      </c>
      <c r="K48" s="153">
        <f t="shared" si="12"/>
        <v>0.4826388888888888</v>
      </c>
      <c r="L48" s="153">
        <f t="shared" si="13"/>
        <v>0.5451388888888888</v>
      </c>
      <c r="M48" s="153">
        <f t="shared" si="14"/>
        <v>0.6159722222222221</v>
      </c>
      <c r="N48" s="153">
        <f t="shared" si="15"/>
        <v>0.6874999999999999</v>
      </c>
      <c r="O48" s="226" t="s">
        <v>52</v>
      </c>
    </row>
    <row r="49" spans="2:15" ht="14.25" customHeight="1">
      <c r="B49" s="175">
        <v>0.002777777777777778</v>
      </c>
      <c r="C49" s="174">
        <v>13.8</v>
      </c>
      <c r="D49" s="374" t="s">
        <v>17</v>
      </c>
      <c r="E49" s="375"/>
      <c r="F49" s="375"/>
      <c r="G49" s="375"/>
      <c r="H49" s="375"/>
      <c r="I49" s="156">
        <f t="shared" si="10"/>
        <v>0.28055555555555545</v>
      </c>
      <c r="J49" s="153">
        <f t="shared" si="11"/>
        <v>0.3743055555555555</v>
      </c>
      <c r="K49" s="153">
        <f t="shared" si="12"/>
        <v>0.48541666666666655</v>
      </c>
      <c r="L49" s="153">
        <f t="shared" si="13"/>
        <v>0.5479166666666666</v>
      </c>
      <c r="M49" s="153">
        <f t="shared" si="14"/>
        <v>0.6187499999999999</v>
      </c>
      <c r="N49" s="153">
        <f t="shared" si="15"/>
        <v>0.6902777777777777</v>
      </c>
      <c r="O49" s="226" t="s">
        <v>52</v>
      </c>
    </row>
    <row r="50" spans="2:15" ht="14.25" customHeight="1" thickBot="1">
      <c r="B50" s="176">
        <v>0.003472222222222222</v>
      </c>
      <c r="C50" s="177">
        <v>16.1</v>
      </c>
      <c r="D50" s="378" t="s">
        <v>18</v>
      </c>
      <c r="E50" s="379"/>
      <c r="F50" s="379"/>
      <c r="G50" s="379"/>
      <c r="H50" s="379"/>
      <c r="I50" s="227">
        <f t="shared" si="10"/>
        <v>0.28402777777777766</v>
      </c>
      <c r="J50" s="154">
        <f t="shared" si="11"/>
        <v>0.3777777777777777</v>
      </c>
      <c r="K50" s="154">
        <f t="shared" si="12"/>
        <v>0.48888888888888876</v>
      </c>
      <c r="L50" s="154">
        <f t="shared" si="13"/>
        <v>0.5513888888888888</v>
      </c>
      <c r="M50" s="154">
        <f t="shared" si="14"/>
        <v>0.6222222222222221</v>
      </c>
      <c r="N50" s="154">
        <f t="shared" si="15"/>
        <v>0.6937499999999999</v>
      </c>
      <c r="O50" s="228" t="s">
        <v>52</v>
      </c>
    </row>
    <row r="51" ht="14.25" customHeight="1" thickTop="1">
      <c r="B51" s="178"/>
    </row>
  </sheetData>
  <sheetProtection selectLockedCells="1" selectUnlockedCells="1"/>
  <mergeCells count="42">
    <mergeCell ref="D49:H49"/>
    <mergeCell ref="D50:H50"/>
    <mergeCell ref="D40:H40"/>
    <mergeCell ref="D41:H41"/>
    <mergeCell ref="D42:H42"/>
    <mergeCell ref="D44:H44"/>
    <mergeCell ref="I8:O8"/>
    <mergeCell ref="D46:H46"/>
    <mergeCell ref="D47:H47"/>
    <mergeCell ref="D48:H48"/>
    <mergeCell ref="D33:H33"/>
    <mergeCell ref="D43:H43"/>
    <mergeCell ref="D45:H45"/>
    <mergeCell ref="D34:H34"/>
    <mergeCell ref="D35:H35"/>
    <mergeCell ref="D36:H36"/>
    <mergeCell ref="D37:H37"/>
    <mergeCell ref="D38:H38"/>
    <mergeCell ref="D39:H39"/>
    <mergeCell ref="D28:H28"/>
    <mergeCell ref="D30:H30"/>
    <mergeCell ref="D31:H31"/>
    <mergeCell ref="D32:H32"/>
    <mergeCell ref="D27:H27"/>
    <mergeCell ref="D20:H20"/>
    <mergeCell ref="D21:H21"/>
    <mergeCell ref="D22:H22"/>
    <mergeCell ref="D23:H23"/>
    <mergeCell ref="D25:H25"/>
    <mergeCell ref="D24:H24"/>
    <mergeCell ref="D12:H12"/>
    <mergeCell ref="D13:H13"/>
    <mergeCell ref="D14:H14"/>
    <mergeCell ref="D15:H15"/>
    <mergeCell ref="D26:H26"/>
    <mergeCell ref="D16:H16"/>
    <mergeCell ref="D17:H17"/>
    <mergeCell ref="D18:H18"/>
    <mergeCell ref="D19:H19"/>
    <mergeCell ref="D9:H9"/>
    <mergeCell ref="D10:H10"/>
    <mergeCell ref="D11:H11"/>
  </mergeCells>
  <printOptions/>
  <pageMargins left="0.03937007874015748" right="0.03937007874015748" top="0" bottom="0" header="0.5118110236220472" footer="0.5118110236220472"/>
  <pageSetup horizontalDpi="600" verticalDpi="6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V54"/>
  <sheetViews>
    <sheetView zoomScale="85" zoomScaleNormal="85" zoomScaleSheetLayoutView="50" zoomScalePageLayoutView="0" workbookViewId="0" topLeftCell="A10">
      <selection activeCell="Q44" sqref="Q44"/>
    </sheetView>
  </sheetViews>
  <sheetFormatPr defaultColWidth="6.8984375" defaultRowHeight="14.25" customHeight="1"/>
  <cols>
    <col min="1" max="1" width="6.8984375" style="246" customWidth="1"/>
    <col min="2" max="4" width="0" style="246" hidden="1" customWidth="1"/>
    <col min="5" max="8" width="6.8984375" style="246" customWidth="1"/>
    <col min="9" max="28" width="6.8984375" style="251" customWidth="1"/>
    <col min="29" max="16384" width="6.8984375" style="246" customWidth="1"/>
  </cols>
  <sheetData>
    <row r="2" spans="2:9" ht="19.5" customHeight="1">
      <c r="B2" s="280"/>
      <c r="C2" s="280"/>
      <c r="D2" s="280"/>
      <c r="E2" s="280"/>
      <c r="F2" s="280"/>
      <c r="H2" s="172" t="s">
        <v>248</v>
      </c>
      <c r="I2" s="344">
        <v>32</v>
      </c>
    </row>
    <row r="3" spans="2:6" ht="14.25" customHeight="1">
      <c r="B3" s="280"/>
      <c r="C3" s="280"/>
      <c r="D3" s="356"/>
      <c r="E3" s="274"/>
      <c r="F3" s="274"/>
    </row>
    <row r="4" spans="2:6" ht="14.25" customHeight="1">
      <c r="B4" s="280"/>
      <c r="C4" s="280"/>
      <c r="D4" s="356"/>
      <c r="E4" s="274"/>
      <c r="F4" s="274"/>
    </row>
    <row r="5" spans="2:6" ht="14.25" customHeight="1">
      <c r="B5" s="280"/>
      <c r="C5" s="280"/>
      <c r="D5" s="356"/>
      <c r="E5" s="274"/>
      <c r="F5" s="274"/>
    </row>
    <row r="6" spans="4:6" ht="14.25" customHeight="1">
      <c r="D6" s="339"/>
      <c r="E6" s="274"/>
      <c r="F6" s="274"/>
    </row>
    <row r="7" spans="2:14" ht="14.25" customHeight="1" thickBot="1">
      <c r="B7" s="181"/>
      <c r="C7" s="181"/>
      <c r="D7" s="181"/>
      <c r="E7" s="288"/>
      <c r="F7" s="288"/>
      <c r="G7" s="288"/>
      <c r="H7" s="288"/>
      <c r="I7" s="325"/>
      <c r="J7" s="325"/>
      <c r="K7" s="325"/>
      <c r="L7" s="180"/>
      <c r="M7" s="180"/>
      <c r="N7" s="180"/>
    </row>
    <row r="8" spans="2:14" ht="14.25" customHeight="1" thickBot="1">
      <c r="B8" s="181"/>
      <c r="C8" s="181"/>
      <c r="E8" s="181"/>
      <c r="F8" s="181"/>
      <c r="G8" s="181"/>
      <c r="H8" s="181"/>
      <c r="I8" s="180"/>
      <c r="J8" s="384" t="s">
        <v>4</v>
      </c>
      <c r="K8" s="385"/>
      <c r="L8" s="385"/>
      <c r="M8" s="385"/>
      <c r="N8" s="386"/>
    </row>
    <row r="9" spans="2:16" ht="14.25" customHeight="1" thickTop="1">
      <c r="B9" s="182"/>
      <c r="C9" s="247">
        <v>0</v>
      </c>
      <c r="D9" s="180" t="s">
        <v>136</v>
      </c>
      <c r="E9" s="376" t="s">
        <v>20</v>
      </c>
      <c r="F9" s="377"/>
      <c r="G9" s="377"/>
      <c r="H9" s="377"/>
      <c r="I9" s="377"/>
      <c r="J9" s="146">
        <v>0.19791666666666666</v>
      </c>
      <c r="K9" s="147">
        <v>0.27499999999999997</v>
      </c>
      <c r="L9" s="147">
        <v>0.4597222222222222</v>
      </c>
      <c r="M9" s="147">
        <v>0.6597222222222222</v>
      </c>
      <c r="N9" s="184">
        <v>0.8125</v>
      </c>
      <c r="P9" s="326"/>
    </row>
    <row r="10" spans="2:16" ht="14.25" customHeight="1">
      <c r="B10" s="185">
        <v>0.001388888888888889</v>
      </c>
      <c r="C10" s="247">
        <v>0.4</v>
      </c>
      <c r="D10" s="180" t="s">
        <v>136</v>
      </c>
      <c r="E10" s="374" t="s">
        <v>21</v>
      </c>
      <c r="F10" s="375"/>
      <c r="G10" s="375"/>
      <c r="H10" s="375"/>
      <c r="I10" s="375"/>
      <c r="J10" s="148">
        <f>J9+B10</f>
        <v>0.19930555555555554</v>
      </c>
      <c r="K10" s="149">
        <f aca="true" t="shared" si="0" ref="K10:K26">K9+B10</f>
        <v>0.27638888888888885</v>
      </c>
      <c r="L10" s="149">
        <f aca="true" t="shared" si="1" ref="L10:L26">L9+B10</f>
        <v>0.4611111111111111</v>
      </c>
      <c r="M10" s="149">
        <f aca="true" t="shared" si="2" ref="M10:M26">M9+B10</f>
        <v>0.6611111111111111</v>
      </c>
      <c r="N10" s="186">
        <f aca="true" t="shared" si="3" ref="N10:N26">N9+B10</f>
        <v>0.8138888888888889</v>
      </c>
      <c r="P10" s="326"/>
    </row>
    <row r="11" spans="2:16" ht="14.25" customHeight="1">
      <c r="B11" s="185">
        <v>0.002777777777777778</v>
      </c>
      <c r="C11" s="247">
        <v>1.9</v>
      </c>
      <c r="D11" s="180" t="s">
        <v>136</v>
      </c>
      <c r="E11" s="374" t="s">
        <v>22</v>
      </c>
      <c r="F11" s="375"/>
      <c r="G11" s="375"/>
      <c r="H11" s="375"/>
      <c r="I11" s="375"/>
      <c r="J11" s="148">
        <f>J10+3/24/60</f>
        <v>0.20138888888888887</v>
      </c>
      <c r="K11" s="149">
        <f t="shared" si="0"/>
        <v>0.2791666666666666</v>
      </c>
      <c r="L11" s="149">
        <f t="shared" si="1"/>
        <v>0.46388888888888885</v>
      </c>
      <c r="M11" s="149">
        <f t="shared" si="2"/>
        <v>0.6638888888888889</v>
      </c>
      <c r="N11" s="186">
        <f t="shared" si="3"/>
        <v>0.8166666666666667</v>
      </c>
      <c r="P11" s="326"/>
    </row>
    <row r="12" spans="2:16" ht="14.25" customHeight="1">
      <c r="B12" s="185">
        <v>0.0006944444444444445</v>
      </c>
      <c r="C12" s="247">
        <v>4.449999999999999</v>
      </c>
      <c r="D12" s="180" t="s">
        <v>136</v>
      </c>
      <c r="E12" s="374" t="s">
        <v>9</v>
      </c>
      <c r="F12" s="375"/>
      <c r="G12" s="375"/>
      <c r="H12" s="375"/>
      <c r="I12" s="375"/>
      <c r="J12" s="148">
        <f>J11+B12</f>
        <v>0.2020833333333333</v>
      </c>
      <c r="K12" s="149">
        <f t="shared" si="0"/>
        <v>0.27986111111111106</v>
      </c>
      <c r="L12" s="149">
        <f t="shared" si="1"/>
        <v>0.4645833333333333</v>
      </c>
      <c r="M12" s="149">
        <f t="shared" si="2"/>
        <v>0.6645833333333333</v>
      </c>
      <c r="N12" s="186">
        <f t="shared" si="3"/>
        <v>0.8173611111111111</v>
      </c>
      <c r="P12" s="326"/>
    </row>
    <row r="13" spans="2:16" ht="14.25" customHeight="1">
      <c r="B13" s="185">
        <v>0.002777777777777778</v>
      </c>
      <c r="C13" s="247">
        <v>4.85</v>
      </c>
      <c r="D13" s="180" t="s">
        <v>136</v>
      </c>
      <c r="E13" s="374" t="s">
        <v>8</v>
      </c>
      <c r="F13" s="375"/>
      <c r="G13" s="375"/>
      <c r="H13" s="375"/>
      <c r="I13" s="375"/>
      <c r="J13" s="148">
        <f>J12+3/24/60</f>
        <v>0.20416666666666664</v>
      </c>
      <c r="K13" s="149">
        <f t="shared" si="0"/>
        <v>0.28263888888888883</v>
      </c>
      <c r="L13" s="149">
        <f t="shared" si="1"/>
        <v>0.46736111111111106</v>
      </c>
      <c r="M13" s="149">
        <f t="shared" si="2"/>
        <v>0.6673611111111111</v>
      </c>
      <c r="N13" s="186">
        <f t="shared" si="3"/>
        <v>0.8201388888888889</v>
      </c>
      <c r="P13" s="326"/>
    </row>
    <row r="14" spans="2:16" ht="14.25" customHeight="1">
      <c r="B14" s="185">
        <v>0.001388888888888889</v>
      </c>
      <c r="C14" s="247">
        <v>6.35</v>
      </c>
      <c r="D14" s="180" t="s">
        <v>136</v>
      </c>
      <c r="E14" s="374" t="s">
        <v>7</v>
      </c>
      <c r="F14" s="375"/>
      <c r="G14" s="375"/>
      <c r="H14" s="375"/>
      <c r="I14" s="375"/>
      <c r="J14" s="148">
        <f>J13+B14</f>
        <v>0.20555555555555552</v>
      </c>
      <c r="K14" s="149">
        <f t="shared" si="0"/>
        <v>0.2840277777777777</v>
      </c>
      <c r="L14" s="149">
        <f t="shared" si="1"/>
        <v>0.46874999999999994</v>
      </c>
      <c r="M14" s="149">
        <f t="shared" si="2"/>
        <v>0.66875</v>
      </c>
      <c r="N14" s="186">
        <f t="shared" si="3"/>
        <v>0.8215277777777777</v>
      </c>
      <c r="P14" s="326"/>
    </row>
    <row r="15" spans="2:16" ht="14.25" customHeight="1">
      <c r="B15" s="185">
        <v>0.001388888888888889</v>
      </c>
      <c r="C15" s="247">
        <v>7.75</v>
      </c>
      <c r="D15" s="248" t="s">
        <v>133</v>
      </c>
      <c r="E15" s="374" t="s">
        <v>135</v>
      </c>
      <c r="F15" s="375"/>
      <c r="G15" s="375"/>
      <c r="H15" s="375"/>
      <c r="I15" s="375"/>
      <c r="J15" s="148">
        <f>J14+B15</f>
        <v>0.2069444444444444</v>
      </c>
      <c r="K15" s="149">
        <f t="shared" si="0"/>
        <v>0.2854166666666666</v>
      </c>
      <c r="L15" s="149">
        <f t="shared" si="1"/>
        <v>0.47013888888888883</v>
      </c>
      <c r="M15" s="149">
        <f t="shared" si="2"/>
        <v>0.6701388888888888</v>
      </c>
      <c r="N15" s="186">
        <f t="shared" si="3"/>
        <v>0.8229166666666666</v>
      </c>
      <c r="P15" s="326"/>
    </row>
    <row r="16" spans="2:16" ht="14.25" customHeight="1">
      <c r="B16" s="185">
        <v>0.0006944444444444445</v>
      </c>
      <c r="C16" s="247">
        <v>9.85</v>
      </c>
      <c r="D16" s="248" t="s">
        <v>133</v>
      </c>
      <c r="E16" s="374" t="s">
        <v>134</v>
      </c>
      <c r="F16" s="375"/>
      <c r="G16" s="375"/>
      <c r="H16" s="375"/>
      <c r="I16" s="375"/>
      <c r="J16" s="148">
        <f>J15+B16</f>
        <v>0.20763888888888885</v>
      </c>
      <c r="K16" s="149">
        <f t="shared" si="0"/>
        <v>0.28611111111111104</v>
      </c>
      <c r="L16" s="149">
        <f t="shared" si="1"/>
        <v>0.47083333333333327</v>
      </c>
      <c r="M16" s="149">
        <f t="shared" si="2"/>
        <v>0.6708333333333333</v>
      </c>
      <c r="N16" s="186">
        <f t="shared" si="3"/>
        <v>0.8236111111111111</v>
      </c>
      <c r="P16" s="326"/>
    </row>
    <row r="17" spans="2:16" ht="14.25" customHeight="1">
      <c r="B17" s="185">
        <v>0.0020833333333333333</v>
      </c>
      <c r="C17" s="247">
        <v>13.05</v>
      </c>
      <c r="D17" s="248" t="s">
        <v>112</v>
      </c>
      <c r="E17" s="374" t="s">
        <v>132</v>
      </c>
      <c r="F17" s="375"/>
      <c r="G17" s="375"/>
      <c r="H17" s="375"/>
      <c r="I17" s="375"/>
      <c r="J17" s="148">
        <f>J16+B17</f>
        <v>0.20972222222222217</v>
      </c>
      <c r="K17" s="149">
        <f t="shared" si="0"/>
        <v>0.28819444444444436</v>
      </c>
      <c r="L17" s="149">
        <f t="shared" si="1"/>
        <v>0.4729166666666666</v>
      </c>
      <c r="M17" s="149">
        <f t="shared" si="2"/>
        <v>0.6729166666666666</v>
      </c>
      <c r="N17" s="186">
        <f t="shared" si="3"/>
        <v>0.8256944444444444</v>
      </c>
      <c r="P17" s="326"/>
    </row>
    <row r="18" spans="2:16" ht="14.25" customHeight="1">
      <c r="B18" s="185">
        <v>0.0062499999999999995</v>
      </c>
      <c r="C18" s="247">
        <v>15.05</v>
      </c>
      <c r="D18" s="248" t="s">
        <v>112</v>
      </c>
      <c r="E18" s="374" t="s">
        <v>130</v>
      </c>
      <c r="F18" s="375"/>
      <c r="G18" s="375"/>
      <c r="H18" s="375"/>
      <c r="I18" s="375"/>
      <c r="J18" s="148">
        <f>J17+7/24/60</f>
        <v>0.2145833333333333</v>
      </c>
      <c r="K18" s="149">
        <f t="shared" si="0"/>
        <v>0.29444444444444434</v>
      </c>
      <c r="L18" s="149">
        <f t="shared" si="1"/>
        <v>0.4791666666666666</v>
      </c>
      <c r="M18" s="149">
        <f t="shared" si="2"/>
        <v>0.6791666666666666</v>
      </c>
      <c r="N18" s="186">
        <f t="shared" si="3"/>
        <v>0.8319444444444444</v>
      </c>
      <c r="P18" s="326"/>
    </row>
    <row r="19" spans="2:16" ht="14.25" customHeight="1">
      <c r="B19" s="185">
        <v>0.002777777777777778</v>
      </c>
      <c r="C19" s="247">
        <v>18.25</v>
      </c>
      <c r="D19" s="248" t="s">
        <v>112</v>
      </c>
      <c r="E19" s="374" t="s">
        <v>131</v>
      </c>
      <c r="F19" s="375"/>
      <c r="G19" s="375"/>
      <c r="H19" s="375"/>
      <c r="I19" s="375"/>
      <c r="J19" s="148">
        <f>J18+3/24/60</f>
        <v>0.21666666666666662</v>
      </c>
      <c r="K19" s="149">
        <f t="shared" si="0"/>
        <v>0.2972222222222221</v>
      </c>
      <c r="L19" s="149">
        <f t="shared" si="1"/>
        <v>0.48194444444444434</v>
      </c>
      <c r="M19" s="149">
        <f t="shared" si="2"/>
        <v>0.6819444444444444</v>
      </c>
      <c r="N19" s="186">
        <f t="shared" si="3"/>
        <v>0.8347222222222221</v>
      </c>
      <c r="P19" s="326"/>
    </row>
    <row r="20" spans="2:16" ht="14.25" customHeight="1">
      <c r="B20" s="185">
        <v>0.001388888888888889</v>
      </c>
      <c r="C20" s="247">
        <v>20.15</v>
      </c>
      <c r="D20" s="248" t="s">
        <v>111</v>
      </c>
      <c r="E20" s="374" t="s">
        <v>129</v>
      </c>
      <c r="F20" s="375"/>
      <c r="G20" s="375"/>
      <c r="H20" s="375"/>
      <c r="I20" s="375"/>
      <c r="J20" s="148">
        <f>J19+B20</f>
        <v>0.2180555555555555</v>
      </c>
      <c r="K20" s="149">
        <f t="shared" si="0"/>
        <v>0.298611111111111</v>
      </c>
      <c r="L20" s="149">
        <f t="shared" si="1"/>
        <v>0.4833333333333332</v>
      </c>
      <c r="M20" s="149">
        <f t="shared" si="2"/>
        <v>0.6833333333333332</v>
      </c>
      <c r="N20" s="186">
        <f t="shared" si="3"/>
        <v>0.836111111111111</v>
      </c>
      <c r="P20" s="326"/>
    </row>
    <row r="21" spans="2:16" ht="14.25" customHeight="1">
      <c r="B21" s="185">
        <v>0.001388888888888889</v>
      </c>
      <c r="C21" s="247">
        <v>21.15</v>
      </c>
      <c r="D21" s="248" t="s">
        <v>111</v>
      </c>
      <c r="E21" s="374" t="s">
        <v>128</v>
      </c>
      <c r="F21" s="375"/>
      <c r="G21" s="375"/>
      <c r="H21" s="375"/>
      <c r="I21" s="375"/>
      <c r="J21" s="148">
        <f>J20+1/24/60</f>
        <v>0.21874999999999994</v>
      </c>
      <c r="K21" s="149">
        <f t="shared" si="0"/>
        <v>0.2999999999999999</v>
      </c>
      <c r="L21" s="149">
        <f t="shared" si="1"/>
        <v>0.4847222222222221</v>
      </c>
      <c r="M21" s="149">
        <f t="shared" si="2"/>
        <v>0.6847222222222221</v>
      </c>
      <c r="N21" s="186">
        <f t="shared" si="3"/>
        <v>0.8374999999999999</v>
      </c>
      <c r="P21" s="326"/>
    </row>
    <row r="22" spans="2:16" ht="14.25" customHeight="1">
      <c r="B22" s="185">
        <v>0.001388888888888889</v>
      </c>
      <c r="C22" s="247">
        <v>22.45</v>
      </c>
      <c r="D22" s="248" t="s">
        <v>111</v>
      </c>
      <c r="E22" s="374" t="s">
        <v>127</v>
      </c>
      <c r="F22" s="375"/>
      <c r="G22" s="375"/>
      <c r="H22" s="375"/>
      <c r="I22" s="375"/>
      <c r="J22" s="148">
        <f>J21+B22</f>
        <v>0.22013888888888883</v>
      </c>
      <c r="K22" s="149">
        <f t="shared" si="0"/>
        <v>0.30138888888888876</v>
      </c>
      <c r="L22" s="149">
        <f t="shared" si="1"/>
        <v>0.486111111111111</v>
      </c>
      <c r="M22" s="149">
        <f t="shared" si="2"/>
        <v>0.686111111111111</v>
      </c>
      <c r="N22" s="186">
        <f t="shared" si="3"/>
        <v>0.8388888888888888</v>
      </c>
      <c r="P22" s="326"/>
    </row>
    <row r="23" spans="2:16" ht="14.25" customHeight="1">
      <c r="B23" s="185">
        <v>0.004166666666666667</v>
      </c>
      <c r="C23" s="247">
        <v>23.25</v>
      </c>
      <c r="D23" s="248" t="s">
        <v>111</v>
      </c>
      <c r="E23" s="374" t="s">
        <v>125</v>
      </c>
      <c r="F23" s="375"/>
      <c r="G23" s="375"/>
      <c r="H23" s="375"/>
      <c r="I23" s="375"/>
      <c r="J23" s="148">
        <f>J22+5/24/60</f>
        <v>0.22361111111111104</v>
      </c>
      <c r="K23" s="149">
        <f t="shared" si="0"/>
        <v>0.3055555555555554</v>
      </c>
      <c r="L23" s="149">
        <f t="shared" si="1"/>
        <v>0.49027777777777765</v>
      </c>
      <c r="M23" s="149">
        <f t="shared" si="2"/>
        <v>0.6902777777777777</v>
      </c>
      <c r="N23" s="186">
        <f t="shared" si="3"/>
        <v>0.8430555555555554</v>
      </c>
      <c r="P23" s="326"/>
    </row>
    <row r="24" spans="2:16" ht="14.25" customHeight="1">
      <c r="B24" s="185">
        <v>0.002777777777777778</v>
      </c>
      <c r="C24" s="247">
        <v>25.85</v>
      </c>
      <c r="D24" s="248" t="s">
        <v>111</v>
      </c>
      <c r="E24" s="374" t="s">
        <v>126</v>
      </c>
      <c r="F24" s="375"/>
      <c r="G24" s="375"/>
      <c r="H24" s="375"/>
      <c r="I24" s="375"/>
      <c r="J24" s="148">
        <f>J23+3/24/60</f>
        <v>0.22569444444444436</v>
      </c>
      <c r="K24" s="149">
        <f t="shared" si="0"/>
        <v>0.3083333333333332</v>
      </c>
      <c r="L24" s="149">
        <f t="shared" si="1"/>
        <v>0.4930555555555554</v>
      </c>
      <c r="M24" s="149">
        <f t="shared" si="2"/>
        <v>0.6930555555555554</v>
      </c>
      <c r="N24" s="186">
        <f t="shared" si="3"/>
        <v>0.8458333333333332</v>
      </c>
      <c r="P24" s="326"/>
    </row>
    <row r="25" spans="2:16" ht="14.25" customHeight="1">
      <c r="B25" s="185">
        <v>0.0006944444444444445</v>
      </c>
      <c r="C25" s="247">
        <v>26.450000000000003</v>
      </c>
      <c r="D25" s="248" t="s">
        <v>111</v>
      </c>
      <c r="E25" s="374" t="s">
        <v>124</v>
      </c>
      <c r="F25" s="375"/>
      <c r="G25" s="375"/>
      <c r="H25" s="375"/>
      <c r="I25" s="375"/>
      <c r="J25" s="148">
        <f>J24+B25</f>
        <v>0.2263888888888888</v>
      </c>
      <c r="K25" s="149">
        <f t="shared" si="0"/>
        <v>0.3090277777777776</v>
      </c>
      <c r="L25" s="149">
        <f t="shared" si="1"/>
        <v>0.49374999999999986</v>
      </c>
      <c r="M25" s="149">
        <f t="shared" si="2"/>
        <v>0.6937499999999999</v>
      </c>
      <c r="N25" s="186">
        <f t="shared" si="3"/>
        <v>0.8465277777777777</v>
      </c>
      <c r="P25" s="326"/>
    </row>
    <row r="26" spans="2:16" ht="14.25" customHeight="1" thickBot="1">
      <c r="B26" s="189">
        <v>0.001388888888888889</v>
      </c>
      <c r="C26" s="249">
        <v>27</v>
      </c>
      <c r="D26" s="345" t="s">
        <v>111</v>
      </c>
      <c r="E26" s="378" t="s">
        <v>123</v>
      </c>
      <c r="F26" s="379"/>
      <c r="G26" s="379"/>
      <c r="H26" s="379"/>
      <c r="I26" s="379"/>
      <c r="J26" s="150">
        <f>J25+B26</f>
        <v>0.2277777777777777</v>
      </c>
      <c r="K26" s="151">
        <f t="shared" si="0"/>
        <v>0.3104166666666665</v>
      </c>
      <c r="L26" s="151">
        <f t="shared" si="1"/>
        <v>0.49513888888888874</v>
      </c>
      <c r="M26" s="151">
        <f t="shared" si="2"/>
        <v>0.6951388888888888</v>
      </c>
      <c r="N26" s="191">
        <f t="shared" si="3"/>
        <v>0.8479166666666665</v>
      </c>
      <c r="P26" s="326"/>
    </row>
    <row r="27" spans="2:4" ht="14.25" customHeight="1" thickTop="1">
      <c r="B27" s="181"/>
      <c r="C27" s="181"/>
      <c r="D27" s="181"/>
    </row>
    <row r="28" spans="2:14" ht="19.5" customHeight="1">
      <c r="B28" s="280"/>
      <c r="C28" s="280"/>
      <c r="D28" s="280"/>
      <c r="E28" s="280"/>
      <c r="F28" s="280"/>
      <c r="G28" s="181"/>
      <c r="H28" s="172" t="s">
        <v>248</v>
      </c>
      <c r="I28" s="344">
        <v>31</v>
      </c>
      <c r="J28" s="180"/>
      <c r="K28" s="180"/>
      <c r="L28" s="180"/>
      <c r="M28" s="180"/>
      <c r="N28" s="180"/>
    </row>
    <row r="29" spans="2:14" ht="14.25" customHeight="1">
      <c r="B29" s="280"/>
      <c r="C29" s="280"/>
      <c r="D29" s="356"/>
      <c r="E29" s="274"/>
      <c r="F29" s="274"/>
      <c r="G29" s="282"/>
      <c r="H29" s="282"/>
      <c r="I29" s="287"/>
      <c r="K29" s="287"/>
      <c r="L29" s="180"/>
      <c r="M29" s="180"/>
      <c r="N29" s="180"/>
    </row>
    <row r="30" spans="2:14" ht="14.25" customHeight="1">
      <c r="B30" s="280"/>
      <c r="C30" s="280"/>
      <c r="D30" s="356"/>
      <c r="E30" s="274"/>
      <c r="F30" s="274"/>
      <c r="G30" s="181"/>
      <c r="H30" s="181"/>
      <c r="I30" s="180"/>
      <c r="J30" s="180"/>
      <c r="K30" s="180"/>
      <c r="L30" s="180"/>
      <c r="M30" s="180"/>
      <c r="N30" s="180"/>
    </row>
    <row r="31" spans="2:14" ht="14.25" customHeight="1">
      <c r="B31" s="280"/>
      <c r="C31" s="280"/>
      <c r="D31" s="356"/>
      <c r="E31" s="274"/>
      <c r="F31" s="274"/>
      <c r="G31" s="181"/>
      <c r="H31" s="181"/>
      <c r="I31" s="180"/>
      <c r="J31" s="387"/>
      <c r="K31" s="387"/>
      <c r="L31" s="387"/>
      <c r="M31" s="387"/>
      <c r="N31" s="180"/>
    </row>
    <row r="32" spans="4:14" ht="14.25" customHeight="1" thickBot="1">
      <c r="D32" s="339"/>
      <c r="E32" s="274"/>
      <c r="F32" s="274"/>
      <c r="G32" s="288"/>
      <c r="H32" s="288"/>
      <c r="I32" s="325"/>
      <c r="J32" s="180"/>
      <c r="K32" s="180"/>
      <c r="L32" s="180"/>
      <c r="M32" s="180"/>
      <c r="N32" s="180"/>
    </row>
    <row r="33" spans="2:14" ht="14.25" customHeight="1" thickBot="1">
      <c r="B33" s="181"/>
      <c r="C33" s="181"/>
      <c r="E33" s="181"/>
      <c r="F33" s="181"/>
      <c r="G33" s="181"/>
      <c r="H33" s="181"/>
      <c r="I33" s="180"/>
      <c r="J33" s="384" t="s">
        <v>4</v>
      </c>
      <c r="K33" s="385"/>
      <c r="L33" s="385"/>
      <c r="M33" s="385"/>
      <c r="N33" s="386"/>
    </row>
    <row r="34" spans="2:14" ht="14.25" customHeight="1" thickTop="1">
      <c r="B34" s="182"/>
      <c r="C34" s="247">
        <v>0</v>
      </c>
      <c r="D34" s="180" t="s">
        <v>111</v>
      </c>
      <c r="E34" s="376" t="s">
        <v>123</v>
      </c>
      <c r="F34" s="377"/>
      <c r="G34" s="377"/>
      <c r="H34" s="377"/>
      <c r="I34" s="377"/>
      <c r="J34" s="146">
        <v>0.22916666666666666</v>
      </c>
      <c r="K34" s="147">
        <v>0.3263888888888889</v>
      </c>
      <c r="L34" s="147">
        <v>0.5069444444444444</v>
      </c>
      <c r="M34" s="147">
        <v>0.75</v>
      </c>
      <c r="N34" s="184">
        <v>0.8541666666666666</v>
      </c>
    </row>
    <row r="35" spans="2:14" ht="14.25" customHeight="1">
      <c r="B35" s="185">
        <v>0.002777777777777778</v>
      </c>
      <c r="C35" s="250">
        <v>0.5</v>
      </c>
      <c r="D35" s="180" t="s">
        <v>111</v>
      </c>
      <c r="E35" s="374" t="s">
        <v>124</v>
      </c>
      <c r="F35" s="375"/>
      <c r="G35" s="375"/>
      <c r="H35" s="375"/>
      <c r="I35" s="375"/>
      <c r="J35" s="148">
        <f aca="true" t="shared" si="4" ref="J35:J52">J34+B35</f>
        <v>0.23194444444444443</v>
      </c>
      <c r="K35" s="149">
        <f aca="true" t="shared" si="5" ref="K35:K52">K34+B35</f>
        <v>0.32916666666666666</v>
      </c>
      <c r="L35" s="149">
        <f aca="true" t="shared" si="6" ref="L35:L52">L34+B35</f>
        <v>0.5097222222222222</v>
      </c>
      <c r="M35" s="149">
        <f aca="true" t="shared" si="7" ref="M35:M52">M34+B35</f>
        <v>0.7527777777777778</v>
      </c>
      <c r="N35" s="186">
        <f>N34+B35</f>
        <v>0.8569444444444444</v>
      </c>
    </row>
    <row r="36" spans="2:14" ht="14.25" customHeight="1">
      <c r="B36" s="185">
        <v>0.003472222222222222</v>
      </c>
      <c r="C36" s="250">
        <v>3.6</v>
      </c>
      <c r="D36" s="248" t="s">
        <v>111</v>
      </c>
      <c r="E36" s="374" t="s">
        <v>125</v>
      </c>
      <c r="F36" s="375"/>
      <c r="G36" s="375"/>
      <c r="H36" s="375"/>
      <c r="I36" s="375"/>
      <c r="J36" s="148">
        <f t="shared" si="4"/>
        <v>0.23541666666666664</v>
      </c>
      <c r="K36" s="149">
        <f t="shared" si="5"/>
        <v>0.3326388888888889</v>
      </c>
      <c r="L36" s="149">
        <f t="shared" si="6"/>
        <v>0.5131944444444444</v>
      </c>
      <c r="M36" s="149">
        <f t="shared" si="7"/>
        <v>0.75625</v>
      </c>
      <c r="N36" s="186">
        <f aca="true" t="shared" si="8" ref="N36:N52">N35+B36</f>
        <v>0.8604166666666666</v>
      </c>
    </row>
    <row r="37" spans="2:14" ht="14.25" customHeight="1">
      <c r="B37" s="185">
        <v>0.002777777777777778</v>
      </c>
      <c r="C37" s="250">
        <v>4.8</v>
      </c>
      <c r="D37" s="180" t="s">
        <v>111</v>
      </c>
      <c r="E37" s="374" t="s">
        <v>126</v>
      </c>
      <c r="F37" s="375"/>
      <c r="G37" s="375"/>
      <c r="H37" s="375"/>
      <c r="I37" s="375"/>
      <c r="J37" s="148">
        <f t="shared" si="4"/>
        <v>0.2381944444444444</v>
      </c>
      <c r="K37" s="149">
        <f t="shared" si="5"/>
        <v>0.33541666666666664</v>
      </c>
      <c r="L37" s="149">
        <f t="shared" si="6"/>
        <v>0.5159722222222222</v>
      </c>
      <c r="M37" s="149">
        <f t="shared" si="7"/>
        <v>0.7590277777777777</v>
      </c>
      <c r="N37" s="186">
        <f t="shared" si="8"/>
        <v>0.8631944444444444</v>
      </c>
    </row>
    <row r="38" spans="2:14" ht="14.25" customHeight="1">
      <c r="B38" s="185">
        <v>0.002777777777777778</v>
      </c>
      <c r="C38" s="250">
        <v>5.8</v>
      </c>
      <c r="D38" s="180" t="s">
        <v>111</v>
      </c>
      <c r="E38" s="374" t="s">
        <v>127</v>
      </c>
      <c r="F38" s="375"/>
      <c r="G38" s="375"/>
      <c r="H38" s="375"/>
      <c r="I38" s="375"/>
      <c r="J38" s="148">
        <f t="shared" si="4"/>
        <v>0.24097222222222217</v>
      </c>
      <c r="K38" s="149">
        <f t="shared" si="5"/>
        <v>0.3381944444444444</v>
      </c>
      <c r="L38" s="149">
        <f t="shared" si="6"/>
        <v>0.5187499999999999</v>
      </c>
      <c r="M38" s="149">
        <f t="shared" si="7"/>
        <v>0.7618055555555555</v>
      </c>
      <c r="N38" s="186">
        <f t="shared" si="8"/>
        <v>0.8659722222222221</v>
      </c>
    </row>
    <row r="39" spans="2:14" ht="14.25" customHeight="1">
      <c r="B39" s="185">
        <v>0.001388888888888889</v>
      </c>
      <c r="C39" s="250">
        <v>7</v>
      </c>
      <c r="D39" s="180" t="s">
        <v>111</v>
      </c>
      <c r="E39" s="374" t="s">
        <v>128</v>
      </c>
      <c r="F39" s="375"/>
      <c r="G39" s="375"/>
      <c r="H39" s="375"/>
      <c r="I39" s="375"/>
      <c r="J39" s="148">
        <f t="shared" si="4"/>
        <v>0.24236111111111105</v>
      </c>
      <c r="K39" s="149">
        <f t="shared" si="5"/>
        <v>0.3395833333333333</v>
      </c>
      <c r="L39" s="149">
        <f t="shared" si="6"/>
        <v>0.5201388888888888</v>
      </c>
      <c r="M39" s="149">
        <f t="shared" si="7"/>
        <v>0.7631944444444444</v>
      </c>
      <c r="N39" s="186">
        <f t="shared" si="8"/>
        <v>0.867361111111111</v>
      </c>
    </row>
    <row r="40" spans="2:14" ht="14.25" customHeight="1">
      <c r="B40" s="185">
        <v>0.001388888888888889</v>
      </c>
      <c r="C40" s="250">
        <v>8.7</v>
      </c>
      <c r="D40" s="180" t="s">
        <v>111</v>
      </c>
      <c r="E40" s="374" t="s">
        <v>129</v>
      </c>
      <c r="F40" s="375"/>
      <c r="G40" s="375"/>
      <c r="H40" s="375"/>
      <c r="I40" s="375"/>
      <c r="J40" s="148">
        <f t="shared" si="4"/>
        <v>0.24374999999999994</v>
      </c>
      <c r="K40" s="149">
        <f t="shared" si="5"/>
        <v>0.3409722222222222</v>
      </c>
      <c r="L40" s="149">
        <f t="shared" si="6"/>
        <v>0.5215277777777777</v>
      </c>
      <c r="M40" s="149">
        <f t="shared" si="7"/>
        <v>0.7645833333333333</v>
      </c>
      <c r="N40" s="186">
        <f t="shared" si="8"/>
        <v>0.8687499999999999</v>
      </c>
    </row>
    <row r="41" spans="2:14" ht="14.25" customHeight="1">
      <c r="B41" s="185">
        <v>0.0062499999999999995</v>
      </c>
      <c r="C41" s="250">
        <v>11.1</v>
      </c>
      <c r="D41" s="248" t="s">
        <v>112</v>
      </c>
      <c r="E41" s="374" t="s">
        <v>130</v>
      </c>
      <c r="F41" s="375"/>
      <c r="G41" s="375"/>
      <c r="H41" s="375"/>
      <c r="I41" s="375"/>
      <c r="J41" s="148">
        <f t="shared" si="4"/>
        <v>0.24999999999999994</v>
      </c>
      <c r="K41" s="149">
        <f t="shared" si="5"/>
        <v>0.34722222222222215</v>
      </c>
      <c r="L41" s="149">
        <f t="shared" si="6"/>
        <v>0.5277777777777777</v>
      </c>
      <c r="M41" s="149">
        <f t="shared" si="7"/>
        <v>0.7708333333333333</v>
      </c>
      <c r="N41" s="186">
        <f t="shared" si="8"/>
        <v>0.8749999999999999</v>
      </c>
    </row>
    <row r="42" spans="2:14" ht="14.25" customHeight="1">
      <c r="B42" s="185">
        <v>0.0020833333333333333</v>
      </c>
      <c r="C42" s="250">
        <v>13.4</v>
      </c>
      <c r="D42" s="248" t="s">
        <v>112</v>
      </c>
      <c r="E42" s="374" t="s">
        <v>131</v>
      </c>
      <c r="F42" s="375"/>
      <c r="G42" s="375"/>
      <c r="H42" s="375"/>
      <c r="I42" s="375"/>
      <c r="J42" s="148">
        <f t="shared" si="4"/>
        <v>0.25208333333333327</v>
      </c>
      <c r="K42" s="149">
        <f t="shared" si="5"/>
        <v>0.3493055555555555</v>
      </c>
      <c r="L42" s="149">
        <f t="shared" si="6"/>
        <v>0.529861111111111</v>
      </c>
      <c r="M42" s="149">
        <f t="shared" si="7"/>
        <v>0.7729166666666666</v>
      </c>
      <c r="N42" s="186">
        <f t="shared" si="8"/>
        <v>0.8770833333333332</v>
      </c>
    </row>
    <row r="43" spans="2:14" ht="14.25" customHeight="1">
      <c r="B43" s="185">
        <v>0.001388888888888889</v>
      </c>
      <c r="C43" s="250">
        <v>15.4</v>
      </c>
      <c r="D43" s="248" t="s">
        <v>112</v>
      </c>
      <c r="E43" s="374" t="s">
        <v>132</v>
      </c>
      <c r="F43" s="375"/>
      <c r="G43" s="375"/>
      <c r="H43" s="375"/>
      <c r="I43" s="375"/>
      <c r="J43" s="148">
        <f t="shared" si="4"/>
        <v>0.25347222222222215</v>
      </c>
      <c r="K43" s="149">
        <f t="shared" si="5"/>
        <v>0.35069444444444436</v>
      </c>
      <c r="L43" s="149">
        <f t="shared" si="6"/>
        <v>0.5312499999999999</v>
      </c>
      <c r="M43" s="149">
        <f t="shared" si="7"/>
        <v>0.7743055555555555</v>
      </c>
      <c r="N43" s="186">
        <f t="shared" si="8"/>
        <v>0.8784722222222221</v>
      </c>
    </row>
    <row r="44" spans="2:14" ht="14.25" customHeight="1">
      <c r="B44" s="185">
        <v>0.002777777777777778</v>
      </c>
      <c r="C44" s="250">
        <v>18.7</v>
      </c>
      <c r="D44" s="248" t="s">
        <v>133</v>
      </c>
      <c r="E44" s="374" t="s">
        <v>134</v>
      </c>
      <c r="F44" s="375"/>
      <c r="G44" s="375"/>
      <c r="H44" s="375"/>
      <c r="I44" s="375"/>
      <c r="J44" s="148">
        <f t="shared" si="4"/>
        <v>0.2562499999999999</v>
      </c>
      <c r="K44" s="149">
        <f t="shared" si="5"/>
        <v>0.35347222222222213</v>
      </c>
      <c r="L44" s="149">
        <f t="shared" si="6"/>
        <v>0.5340277777777777</v>
      </c>
      <c r="M44" s="149">
        <f t="shared" si="7"/>
        <v>0.7770833333333332</v>
      </c>
      <c r="N44" s="186">
        <f t="shared" si="8"/>
        <v>0.8812499999999999</v>
      </c>
    </row>
    <row r="45" spans="2:14" ht="14.25" customHeight="1">
      <c r="B45" s="185">
        <v>0.0006944444444444445</v>
      </c>
      <c r="C45" s="250">
        <v>20.9</v>
      </c>
      <c r="D45" s="248" t="s">
        <v>133</v>
      </c>
      <c r="E45" s="374" t="s">
        <v>135</v>
      </c>
      <c r="F45" s="375"/>
      <c r="G45" s="375"/>
      <c r="H45" s="375"/>
      <c r="I45" s="375"/>
      <c r="J45" s="148">
        <f t="shared" si="4"/>
        <v>0.25694444444444436</v>
      </c>
      <c r="K45" s="149">
        <f t="shared" si="5"/>
        <v>0.3541666666666666</v>
      </c>
      <c r="L45" s="149">
        <f t="shared" si="6"/>
        <v>0.5347222222222221</v>
      </c>
      <c r="M45" s="149">
        <f t="shared" si="7"/>
        <v>0.7777777777777777</v>
      </c>
      <c r="N45" s="186">
        <f t="shared" si="8"/>
        <v>0.8819444444444443</v>
      </c>
    </row>
    <row r="46" spans="2:14" ht="14.25" customHeight="1">
      <c r="B46" s="185">
        <v>0.0020833333333333333</v>
      </c>
      <c r="C46" s="250">
        <v>22</v>
      </c>
      <c r="D46" s="248" t="s">
        <v>136</v>
      </c>
      <c r="E46" s="374" t="s">
        <v>7</v>
      </c>
      <c r="F46" s="375"/>
      <c r="G46" s="375"/>
      <c r="H46" s="375"/>
      <c r="I46" s="375"/>
      <c r="J46" s="148">
        <f t="shared" si="4"/>
        <v>0.2590277777777777</v>
      </c>
      <c r="K46" s="149">
        <f t="shared" si="5"/>
        <v>0.3562499999999999</v>
      </c>
      <c r="L46" s="149">
        <f t="shared" si="6"/>
        <v>0.5368055555555554</v>
      </c>
      <c r="M46" s="149">
        <f t="shared" si="7"/>
        <v>0.779861111111111</v>
      </c>
      <c r="N46" s="186">
        <f t="shared" si="8"/>
        <v>0.8840277777777776</v>
      </c>
    </row>
    <row r="47" spans="2:14" ht="14.25" customHeight="1">
      <c r="B47" s="185">
        <v>0.001388888888888889</v>
      </c>
      <c r="C47" s="250">
        <v>23.9</v>
      </c>
      <c r="D47" s="248" t="s">
        <v>136</v>
      </c>
      <c r="E47" s="374" t="s">
        <v>8</v>
      </c>
      <c r="F47" s="375"/>
      <c r="G47" s="375"/>
      <c r="H47" s="375"/>
      <c r="I47" s="375"/>
      <c r="J47" s="148">
        <f t="shared" si="4"/>
        <v>0.2604166666666666</v>
      </c>
      <c r="K47" s="149">
        <f t="shared" si="5"/>
        <v>0.3576388888888888</v>
      </c>
      <c r="L47" s="149">
        <f t="shared" si="6"/>
        <v>0.5381944444444443</v>
      </c>
      <c r="M47" s="149">
        <f t="shared" si="7"/>
        <v>0.7812499999999999</v>
      </c>
      <c r="N47" s="186">
        <f t="shared" si="8"/>
        <v>0.8854166666666665</v>
      </c>
    </row>
    <row r="48" spans="2:14" ht="14.25" customHeight="1">
      <c r="B48" s="185">
        <v>0.0020833333333333333</v>
      </c>
      <c r="C48" s="250">
        <v>24.8</v>
      </c>
      <c r="D48" s="248" t="s">
        <v>136</v>
      </c>
      <c r="E48" s="374" t="s">
        <v>9</v>
      </c>
      <c r="F48" s="375"/>
      <c r="G48" s="375"/>
      <c r="H48" s="375"/>
      <c r="I48" s="375"/>
      <c r="J48" s="148">
        <f t="shared" si="4"/>
        <v>0.2624999999999999</v>
      </c>
      <c r="K48" s="149">
        <f t="shared" si="5"/>
        <v>0.3597222222222221</v>
      </c>
      <c r="L48" s="149">
        <f t="shared" si="6"/>
        <v>0.5402777777777776</v>
      </c>
      <c r="M48" s="149">
        <f t="shared" si="7"/>
        <v>0.7833333333333332</v>
      </c>
      <c r="N48" s="186">
        <f t="shared" si="8"/>
        <v>0.8874999999999998</v>
      </c>
    </row>
    <row r="49" spans="2:14" ht="14.25" customHeight="1">
      <c r="B49" s="185">
        <v>0.001388888888888889</v>
      </c>
      <c r="C49" s="250">
        <v>25.7</v>
      </c>
      <c r="D49" s="248" t="s">
        <v>136</v>
      </c>
      <c r="E49" s="374" t="s">
        <v>246</v>
      </c>
      <c r="F49" s="375"/>
      <c r="G49" s="375"/>
      <c r="H49" s="375"/>
      <c r="I49" s="375"/>
      <c r="J49" s="148">
        <f t="shared" si="4"/>
        <v>0.2638888888888888</v>
      </c>
      <c r="K49" s="149">
        <f t="shared" si="5"/>
        <v>0.361111111111111</v>
      </c>
      <c r="L49" s="149">
        <f t="shared" si="6"/>
        <v>0.5416666666666665</v>
      </c>
      <c r="M49" s="149">
        <f t="shared" si="7"/>
        <v>0.7847222222222221</v>
      </c>
      <c r="N49" s="186">
        <f t="shared" si="8"/>
        <v>0.8888888888888887</v>
      </c>
    </row>
    <row r="50" spans="2:14" ht="14.25" customHeight="1">
      <c r="B50" s="185">
        <v>0.001388888888888889</v>
      </c>
      <c r="C50" s="250">
        <v>24.8</v>
      </c>
      <c r="D50" s="248" t="s">
        <v>136</v>
      </c>
      <c r="E50" s="374" t="s">
        <v>22</v>
      </c>
      <c r="F50" s="375"/>
      <c r="G50" s="375"/>
      <c r="H50" s="375"/>
      <c r="I50" s="389"/>
      <c r="J50" s="148">
        <f t="shared" si="4"/>
        <v>0.26527777777777767</v>
      </c>
      <c r="K50" s="149">
        <f t="shared" si="5"/>
        <v>0.3624999999999999</v>
      </c>
      <c r="L50" s="149">
        <f t="shared" si="6"/>
        <v>0.5430555555555554</v>
      </c>
      <c r="M50" s="149">
        <f t="shared" si="7"/>
        <v>0.786111111111111</v>
      </c>
      <c r="N50" s="186">
        <f t="shared" si="8"/>
        <v>0.8902777777777776</v>
      </c>
    </row>
    <row r="51" spans="2:14" ht="14.25" customHeight="1">
      <c r="B51" s="185">
        <v>0.0020833333333333333</v>
      </c>
      <c r="C51" s="250">
        <v>27.5</v>
      </c>
      <c r="D51" s="248" t="s">
        <v>136</v>
      </c>
      <c r="E51" s="168" t="s">
        <v>10</v>
      </c>
      <c r="F51" s="169"/>
      <c r="G51" s="169"/>
      <c r="H51" s="169"/>
      <c r="I51" s="169"/>
      <c r="J51" s="148">
        <f>J50+$B51</f>
        <v>0.267361111111111</v>
      </c>
      <c r="K51" s="149">
        <f>K50+$B51</f>
        <v>0.3645833333333332</v>
      </c>
      <c r="L51" s="149">
        <f>L50+$B51</f>
        <v>0.5451388888888887</v>
      </c>
      <c r="M51" s="149">
        <f>M50+$B51</f>
        <v>0.7881944444444443</v>
      </c>
      <c r="N51" s="186">
        <f>N50+$B51</f>
        <v>0.8923611111111109</v>
      </c>
    </row>
    <row r="52" spans="2:14" ht="14.25" customHeight="1" thickBot="1">
      <c r="B52" s="189">
        <v>0.0006944444444444445</v>
      </c>
      <c r="C52" s="249">
        <v>28.1</v>
      </c>
      <c r="D52" s="345" t="s">
        <v>136</v>
      </c>
      <c r="E52" s="378" t="s">
        <v>20</v>
      </c>
      <c r="F52" s="379"/>
      <c r="G52" s="379"/>
      <c r="H52" s="379"/>
      <c r="I52" s="379"/>
      <c r="J52" s="150">
        <f t="shared" si="4"/>
        <v>0.26805555555555544</v>
      </c>
      <c r="K52" s="151">
        <f t="shared" si="5"/>
        <v>0.36527777777777765</v>
      </c>
      <c r="L52" s="151">
        <f t="shared" si="6"/>
        <v>0.5458333333333332</v>
      </c>
      <c r="M52" s="151">
        <f t="shared" si="7"/>
        <v>0.7888888888888888</v>
      </c>
      <c r="N52" s="191">
        <f t="shared" si="8"/>
        <v>0.8930555555555554</v>
      </c>
    </row>
    <row r="53" spans="2:22" ht="14.25" customHeight="1" thickTop="1">
      <c r="B53" s="188"/>
      <c r="C53" s="188"/>
      <c r="D53" s="188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</row>
    <row r="54" spans="2:14" ht="14.25" customHeight="1">
      <c r="B54" s="181"/>
      <c r="C54" s="181"/>
      <c r="D54" s="181"/>
      <c r="N54" s="180"/>
    </row>
  </sheetData>
  <sheetProtection/>
  <mergeCells count="39">
    <mergeCell ref="J31:M31"/>
    <mergeCell ref="E36:I36"/>
    <mergeCell ref="E39:I39"/>
    <mergeCell ref="E37:I37"/>
    <mergeCell ref="J8:N8"/>
    <mergeCell ref="J33:N33"/>
    <mergeCell ref="E26:I26"/>
    <mergeCell ref="E15:I15"/>
    <mergeCell ref="E16:I16"/>
    <mergeCell ref="E35:I35"/>
    <mergeCell ref="E25:I25"/>
    <mergeCell ref="E21:I21"/>
    <mergeCell ref="E22:I22"/>
    <mergeCell ref="E23:I23"/>
    <mergeCell ref="E48:I48"/>
    <mergeCell ref="E50:I50"/>
    <mergeCell ref="E49:I49"/>
    <mergeCell ref="E46:I46"/>
    <mergeCell ref="E47:I47"/>
    <mergeCell ref="E44:I44"/>
    <mergeCell ref="E45:I45"/>
    <mergeCell ref="E9:I9"/>
    <mergeCell ref="E19:I19"/>
    <mergeCell ref="E10:I10"/>
    <mergeCell ref="E11:I11"/>
    <mergeCell ref="E12:I12"/>
    <mergeCell ref="E52:I52"/>
    <mergeCell ref="E40:I40"/>
    <mergeCell ref="E41:I41"/>
    <mergeCell ref="E42:I42"/>
    <mergeCell ref="E43:I43"/>
    <mergeCell ref="E13:I13"/>
    <mergeCell ref="E14:I14"/>
    <mergeCell ref="E18:I18"/>
    <mergeCell ref="E20:I20"/>
    <mergeCell ref="E38:I38"/>
    <mergeCell ref="E17:I17"/>
    <mergeCell ref="E24:I24"/>
    <mergeCell ref="E34:I34"/>
  </mergeCells>
  <printOptions/>
  <pageMargins left="0.03937007874015748" right="0.03937007874015748" top="0" bottom="0" header="0.5118110236220472" footer="0.5118110236220472"/>
  <pageSetup horizontalDpi="600" verticalDpi="600" orientation="landscape" paperSize="9" scale="73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2:Z47"/>
  <sheetViews>
    <sheetView zoomScale="85" zoomScaleNormal="85" zoomScaleSheetLayoutView="100" zoomScalePageLayoutView="0" workbookViewId="0" topLeftCell="A10">
      <selection activeCell="W26" sqref="W26"/>
    </sheetView>
  </sheetViews>
  <sheetFormatPr defaultColWidth="6.8984375" defaultRowHeight="14.25" customHeight="1"/>
  <cols>
    <col min="1" max="1" width="6.8984375" style="246" customWidth="1"/>
    <col min="2" max="3" width="0" style="246" hidden="1" customWidth="1"/>
    <col min="4" max="7" width="6.8984375" style="246" customWidth="1"/>
    <col min="8" max="21" width="6.8984375" style="251" customWidth="1"/>
    <col min="22" max="22" width="6.8984375" style="267" customWidth="1"/>
    <col min="23" max="26" width="6.8984375" style="251" customWidth="1"/>
    <col min="27" max="16384" width="6.8984375" style="246" customWidth="1"/>
  </cols>
  <sheetData>
    <row r="2" spans="2:22" ht="19.5" customHeight="1">
      <c r="B2" s="280"/>
      <c r="C2" s="280"/>
      <c r="D2" s="356"/>
      <c r="E2" s="356"/>
      <c r="F2" s="356"/>
      <c r="H2" s="252" t="s">
        <v>248</v>
      </c>
      <c r="I2" s="344">
        <v>33</v>
      </c>
      <c r="R2" s="267"/>
      <c r="S2" s="267"/>
      <c r="V2" s="251"/>
    </row>
    <row r="3" spans="2:22" ht="14.25" customHeight="1">
      <c r="B3" s="280"/>
      <c r="C3" s="280"/>
      <c r="D3" s="356"/>
      <c r="E3" s="274"/>
      <c r="F3" s="274"/>
      <c r="G3" s="181"/>
      <c r="H3" s="180"/>
      <c r="R3" s="267"/>
      <c r="S3" s="267"/>
      <c r="V3" s="251"/>
    </row>
    <row r="4" spans="2:22" ht="14.25" customHeight="1">
      <c r="B4" s="280"/>
      <c r="C4" s="280"/>
      <c r="D4" s="356"/>
      <c r="E4" s="274"/>
      <c r="F4" s="274"/>
      <c r="R4" s="267"/>
      <c r="S4" s="267"/>
      <c r="V4" s="251"/>
    </row>
    <row r="5" spans="2:22" ht="14.25" customHeight="1">
      <c r="B5" s="280"/>
      <c r="C5" s="280"/>
      <c r="D5" s="356"/>
      <c r="E5" s="274"/>
      <c r="F5" s="274"/>
      <c r="N5" s="283"/>
      <c r="O5" s="283"/>
      <c r="R5" s="267"/>
      <c r="S5" s="267"/>
      <c r="V5" s="251"/>
    </row>
    <row r="6" spans="4:22" ht="14.25" customHeight="1">
      <c r="D6" s="339"/>
      <c r="E6" s="274"/>
      <c r="F6" s="274"/>
      <c r="R6" s="267"/>
      <c r="S6" s="267"/>
      <c r="V6" s="251"/>
    </row>
    <row r="7" spans="5:22" ht="14.25" customHeight="1" thickBot="1">
      <c r="E7" s="277"/>
      <c r="F7" s="334"/>
      <c r="R7" s="267"/>
      <c r="S7" s="267"/>
      <c r="V7" s="251"/>
    </row>
    <row r="8" spans="5:26" ht="14.25" customHeight="1" thickBot="1">
      <c r="E8" s="277"/>
      <c r="F8" s="334"/>
      <c r="I8" s="380" t="s">
        <v>4</v>
      </c>
      <c r="J8" s="381"/>
      <c r="K8" s="381"/>
      <c r="L8" s="381"/>
      <c r="M8" s="381"/>
      <c r="N8" s="381"/>
      <c r="O8" s="381"/>
      <c r="P8" s="382"/>
      <c r="Q8" s="396" t="s">
        <v>5</v>
      </c>
      <c r="R8" s="397"/>
      <c r="S8" s="398"/>
      <c r="V8" s="251"/>
      <c r="Z8" s="246"/>
    </row>
    <row r="9" spans="2:26" ht="14.25" customHeight="1" thickTop="1">
      <c r="B9" s="182"/>
      <c r="C9" s="174">
        <v>0</v>
      </c>
      <c r="D9" s="376" t="s">
        <v>18</v>
      </c>
      <c r="E9" s="377"/>
      <c r="F9" s="377"/>
      <c r="G9" s="377"/>
      <c r="H9" s="377"/>
      <c r="I9" s="145" t="s">
        <v>52</v>
      </c>
      <c r="J9" s="145"/>
      <c r="K9" s="145" t="s">
        <v>52</v>
      </c>
      <c r="L9" s="145" t="s">
        <v>52</v>
      </c>
      <c r="M9" s="145" t="s">
        <v>52</v>
      </c>
      <c r="N9" s="145" t="s">
        <v>52</v>
      </c>
      <c r="O9" s="149">
        <v>0.75</v>
      </c>
      <c r="P9" s="205">
        <v>0.8402777777777778</v>
      </c>
      <c r="Q9" s="254" t="s">
        <v>52</v>
      </c>
      <c r="R9" s="255" t="s">
        <v>268</v>
      </c>
      <c r="S9" s="256" t="s">
        <v>268</v>
      </c>
      <c r="U9" s="326"/>
      <c r="V9" s="251"/>
      <c r="Z9" s="246"/>
    </row>
    <row r="10" spans="2:26" ht="14.25" customHeight="1">
      <c r="B10" s="185">
        <v>0.002777777777777778</v>
      </c>
      <c r="C10" s="183">
        <v>2.2</v>
      </c>
      <c r="D10" s="374" t="s">
        <v>154</v>
      </c>
      <c r="E10" s="375"/>
      <c r="F10" s="375"/>
      <c r="G10" s="375"/>
      <c r="H10" s="375"/>
      <c r="I10" s="145" t="s">
        <v>52</v>
      </c>
      <c r="J10" s="145"/>
      <c r="K10" s="145" t="s">
        <v>52</v>
      </c>
      <c r="L10" s="145" t="s">
        <v>52</v>
      </c>
      <c r="M10" s="145" t="s">
        <v>52</v>
      </c>
      <c r="N10" s="145" t="s">
        <v>52</v>
      </c>
      <c r="O10" s="149">
        <f aca="true" t="shared" si="0" ref="O10:O18">O9+B10</f>
        <v>0.7527777777777778</v>
      </c>
      <c r="P10" s="205">
        <f aca="true" t="shared" si="1" ref="P10:P18">P9+B10</f>
        <v>0.8430555555555556</v>
      </c>
      <c r="Q10" s="335" t="s">
        <v>52</v>
      </c>
      <c r="R10" s="336" t="s">
        <v>52</v>
      </c>
      <c r="S10" s="337" t="s">
        <v>52</v>
      </c>
      <c r="U10" s="267"/>
      <c r="V10" s="251"/>
      <c r="Z10" s="246"/>
    </row>
    <row r="11" spans="2:26" ht="14.25" customHeight="1">
      <c r="B11" s="185">
        <v>0.0020833333333333333</v>
      </c>
      <c r="C11" s="183">
        <v>4.7</v>
      </c>
      <c r="D11" s="374" t="s">
        <v>150</v>
      </c>
      <c r="E11" s="375"/>
      <c r="F11" s="375"/>
      <c r="G11" s="375"/>
      <c r="H11" s="375"/>
      <c r="I11" s="149">
        <v>0.2513888888888889</v>
      </c>
      <c r="J11" s="149">
        <v>0.34861111111111115</v>
      </c>
      <c r="K11" s="149">
        <v>0.41805555555555557</v>
      </c>
      <c r="L11" s="149">
        <v>0.5118055555555555</v>
      </c>
      <c r="M11" s="149">
        <v>0.5951388888888889</v>
      </c>
      <c r="N11" s="149">
        <v>0.7062499999999999</v>
      </c>
      <c r="O11" s="149">
        <f t="shared" si="0"/>
        <v>0.7548611111111111</v>
      </c>
      <c r="P11" s="205">
        <f t="shared" si="1"/>
        <v>0.8451388888888889</v>
      </c>
      <c r="Q11" s="257" t="s">
        <v>52</v>
      </c>
      <c r="R11" s="158">
        <v>0.3902777777777778</v>
      </c>
      <c r="S11" s="258">
        <v>0.7652777777777778</v>
      </c>
      <c r="U11" s="267"/>
      <c r="V11" s="251"/>
      <c r="Z11" s="246"/>
    </row>
    <row r="12" spans="2:26" ht="14.25" customHeight="1">
      <c r="B12" s="185">
        <v>0.0006944444444444445</v>
      </c>
      <c r="C12" s="183">
        <v>5</v>
      </c>
      <c r="D12" s="374" t="s">
        <v>149</v>
      </c>
      <c r="E12" s="375"/>
      <c r="F12" s="375"/>
      <c r="G12" s="375"/>
      <c r="H12" s="375"/>
      <c r="I12" s="149">
        <f>I11+$B12</f>
        <v>0.2520833333333333</v>
      </c>
      <c r="J12" s="149">
        <f aca="true" t="shared" si="2" ref="J12:K19">J11+$B12</f>
        <v>0.3493055555555556</v>
      </c>
      <c r="K12" s="149">
        <f t="shared" si="2"/>
        <v>0.41875</v>
      </c>
      <c r="L12" s="149">
        <f aca="true" t="shared" si="3" ref="L12:M21">L11+$B12</f>
        <v>0.5125</v>
      </c>
      <c r="M12" s="149">
        <f t="shared" si="3"/>
        <v>0.5958333333333333</v>
      </c>
      <c r="N12" s="149">
        <f>N11+$B12</f>
        <v>0.7069444444444444</v>
      </c>
      <c r="O12" s="149">
        <f t="shared" si="0"/>
        <v>0.7555555555555555</v>
      </c>
      <c r="P12" s="205">
        <f t="shared" si="1"/>
        <v>0.8458333333333333</v>
      </c>
      <c r="Q12" s="257" t="s">
        <v>52</v>
      </c>
      <c r="R12" s="158">
        <f aca="true" t="shared" si="4" ref="R12:R18">R11+B12</f>
        <v>0.3909722222222222</v>
      </c>
      <c r="S12" s="258">
        <f aca="true" t="shared" si="5" ref="S12:S18">S11+B12</f>
        <v>0.7659722222222223</v>
      </c>
      <c r="U12" s="267"/>
      <c r="V12" s="251"/>
      <c r="Z12" s="246"/>
    </row>
    <row r="13" spans="2:26" ht="14.25" customHeight="1">
      <c r="B13" s="185">
        <v>0.001388888888888889</v>
      </c>
      <c r="C13" s="183">
        <v>5.4</v>
      </c>
      <c r="D13" s="374" t="s">
        <v>148</v>
      </c>
      <c r="E13" s="375"/>
      <c r="F13" s="375"/>
      <c r="G13" s="375"/>
      <c r="H13" s="375"/>
      <c r="I13" s="149">
        <f aca="true" t="shared" si="6" ref="I13:I21">I12+$B13</f>
        <v>0.2534722222222222</v>
      </c>
      <c r="J13" s="149">
        <f t="shared" si="2"/>
        <v>0.3506944444444445</v>
      </c>
      <c r="K13" s="149">
        <f t="shared" si="2"/>
        <v>0.4201388888888889</v>
      </c>
      <c r="L13" s="149">
        <f t="shared" si="3"/>
        <v>0.5138888888888888</v>
      </c>
      <c r="M13" s="149">
        <f t="shared" si="3"/>
        <v>0.5972222222222222</v>
      </c>
      <c r="N13" s="149">
        <f aca="true" t="shared" si="7" ref="N13:N21">N12+$B13</f>
        <v>0.7083333333333333</v>
      </c>
      <c r="O13" s="149">
        <f t="shared" si="0"/>
        <v>0.7569444444444444</v>
      </c>
      <c r="P13" s="205">
        <f t="shared" si="1"/>
        <v>0.8472222222222222</v>
      </c>
      <c r="Q13" s="257" t="s">
        <v>52</v>
      </c>
      <c r="R13" s="158">
        <f t="shared" si="4"/>
        <v>0.3923611111111111</v>
      </c>
      <c r="S13" s="258">
        <f t="shared" si="5"/>
        <v>0.7673611111111112</v>
      </c>
      <c r="U13" s="267"/>
      <c r="V13" s="251"/>
      <c r="Z13" s="246"/>
    </row>
    <row r="14" spans="2:26" ht="14.25" customHeight="1">
      <c r="B14" s="185">
        <v>0.0006944444444444445</v>
      </c>
      <c r="C14" s="183">
        <v>5.7</v>
      </c>
      <c r="D14" s="374" t="s">
        <v>147</v>
      </c>
      <c r="E14" s="375"/>
      <c r="F14" s="375"/>
      <c r="G14" s="375"/>
      <c r="H14" s="375"/>
      <c r="I14" s="149">
        <f t="shared" si="6"/>
        <v>0.25416666666666665</v>
      </c>
      <c r="J14" s="149">
        <f t="shared" si="2"/>
        <v>0.3513888888888889</v>
      </c>
      <c r="K14" s="149">
        <f t="shared" si="2"/>
        <v>0.42083333333333334</v>
      </c>
      <c r="L14" s="149">
        <f t="shared" si="3"/>
        <v>0.5145833333333333</v>
      </c>
      <c r="M14" s="149">
        <f t="shared" si="3"/>
        <v>0.5979166666666667</v>
      </c>
      <c r="N14" s="149">
        <f t="shared" si="7"/>
        <v>0.7090277777777777</v>
      </c>
      <c r="O14" s="149">
        <f t="shared" si="0"/>
        <v>0.7576388888888889</v>
      </c>
      <c r="P14" s="205">
        <f t="shared" si="1"/>
        <v>0.8479166666666667</v>
      </c>
      <c r="Q14" s="257" t="s">
        <v>52</v>
      </c>
      <c r="R14" s="158">
        <f t="shared" si="4"/>
        <v>0.39305555555555555</v>
      </c>
      <c r="S14" s="258">
        <f t="shared" si="5"/>
        <v>0.7680555555555556</v>
      </c>
      <c r="U14" s="267"/>
      <c r="V14" s="251"/>
      <c r="Z14" s="246"/>
    </row>
    <row r="15" spans="2:26" ht="14.25" customHeight="1">
      <c r="B15" s="185">
        <v>0.0006944444444444445</v>
      </c>
      <c r="C15" s="183">
        <v>6.1000000000000005</v>
      </c>
      <c r="D15" s="374" t="s">
        <v>151</v>
      </c>
      <c r="E15" s="375"/>
      <c r="F15" s="375"/>
      <c r="G15" s="375"/>
      <c r="H15" s="375"/>
      <c r="I15" s="149">
        <f t="shared" si="6"/>
        <v>0.2548611111111111</v>
      </c>
      <c r="J15" s="149">
        <f t="shared" si="2"/>
        <v>0.35208333333333336</v>
      </c>
      <c r="K15" s="149">
        <f t="shared" si="2"/>
        <v>0.4215277777777778</v>
      </c>
      <c r="L15" s="149">
        <f t="shared" si="3"/>
        <v>0.5152777777777777</v>
      </c>
      <c r="M15" s="149">
        <f t="shared" si="3"/>
        <v>0.5986111111111111</v>
      </c>
      <c r="N15" s="149">
        <f t="shared" si="7"/>
        <v>0.7097222222222221</v>
      </c>
      <c r="O15" s="149">
        <f t="shared" si="0"/>
        <v>0.7583333333333333</v>
      </c>
      <c r="P15" s="205">
        <f t="shared" si="1"/>
        <v>0.8486111111111111</v>
      </c>
      <c r="Q15" s="257" t="s">
        <v>52</v>
      </c>
      <c r="R15" s="158">
        <f t="shared" si="4"/>
        <v>0.39375</v>
      </c>
      <c r="S15" s="258">
        <f t="shared" si="5"/>
        <v>0.76875</v>
      </c>
      <c r="U15" s="267"/>
      <c r="V15" s="251"/>
      <c r="Z15" s="246"/>
    </row>
    <row r="16" spans="2:26" ht="14.25" customHeight="1">
      <c r="B16" s="185">
        <v>0.001388888888888889</v>
      </c>
      <c r="C16" s="183">
        <v>7.000000000000001</v>
      </c>
      <c r="D16" s="374" t="s">
        <v>145</v>
      </c>
      <c r="E16" s="375"/>
      <c r="F16" s="375"/>
      <c r="G16" s="375"/>
      <c r="H16" s="375"/>
      <c r="I16" s="149">
        <f t="shared" si="6"/>
        <v>0.25625</v>
      </c>
      <c r="J16" s="149">
        <f t="shared" si="2"/>
        <v>0.35347222222222224</v>
      </c>
      <c r="K16" s="149">
        <f t="shared" si="2"/>
        <v>0.42291666666666666</v>
      </c>
      <c r="L16" s="149">
        <f t="shared" si="3"/>
        <v>0.5166666666666666</v>
      </c>
      <c r="M16" s="149">
        <f t="shared" si="3"/>
        <v>0.6</v>
      </c>
      <c r="N16" s="149">
        <f t="shared" si="7"/>
        <v>0.711111111111111</v>
      </c>
      <c r="O16" s="149">
        <f t="shared" si="0"/>
        <v>0.7597222222222222</v>
      </c>
      <c r="P16" s="205">
        <f t="shared" si="1"/>
        <v>0.85</v>
      </c>
      <c r="Q16" s="257" t="s">
        <v>52</v>
      </c>
      <c r="R16" s="158">
        <f t="shared" si="4"/>
        <v>0.3951388888888889</v>
      </c>
      <c r="S16" s="258">
        <f t="shared" si="5"/>
        <v>0.7701388888888889</v>
      </c>
      <c r="U16" s="267"/>
      <c r="V16" s="251"/>
      <c r="Z16" s="246"/>
    </row>
    <row r="17" spans="2:26" ht="14.25" customHeight="1">
      <c r="B17" s="185">
        <v>0.001388888888888889</v>
      </c>
      <c r="C17" s="183">
        <v>7.500000000000001</v>
      </c>
      <c r="D17" s="374" t="s">
        <v>144</v>
      </c>
      <c r="E17" s="375"/>
      <c r="F17" s="375"/>
      <c r="G17" s="375"/>
      <c r="H17" s="375"/>
      <c r="I17" s="149">
        <f t="shared" si="6"/>
        <v>0.25763888888888886</v>
      </c>
      <c r="J17" s="149">
        <f t="shared" si="2"/>
        <v>0.3548611111111111</v>
      </c>
      <c r="K17" s="149">
        <f t="shared" si="2"/>
        <v>0.42430555555555555</v>
      </c>
      <c r="L17" s="149">
        <f t="shared" si="3"/>
        <v>0.5180555555555555</v>
      </c>
      <c r="M17" s="149">
        <f t="shared" si="3"/>
        <v>0.6013888888888889</v>
      </c>
      <c r="N17" s="149">
        <f t="shared" si="7"/>
        <v>0.7124999999999999</v>
      </c>
      <c r="O17" s="149">
        <f t="shared" si="0"/>
        <v>0.7611111111111111</v>
      </c>
      <c r="P17" s="205">
        <f t="shared" si="1"/>
        <v>0.8513888888888889</v>
      </c>
      <c r="Q17" s="257" t="s">
        <v>52</v>
      </c>
      <c r="R17" s="158">
        <f t="shared" si="4"/>
        <v>0.39652777777777776</v>
      </c>
      <c r="S17" s="258">
        <f t="shared" si="5"/>
        <v>0.7715277777777778</v>
      </c>
      <c r="U17" s="267"/>
      <c r="V17" s="251"/>
      <c r="Z17" s="246"/>
    </row>
    <row r="18" spans="2:26" ht="14.25" customHeight="1">
      <c r="B18" s="185">
        <v>0.001388888888888889</v>
      </c>
      <c r="C18" s="183">
        <v>8.3</v>
      </c>
      <c r="D18" s="374" t="s">
        <v>11</v>
      </c>
      <c r="E18" s="375"/>
      <c r="F18" s="375"/>
      <c r="G18" s="375"/>
      <c r="H18" s="375"/>
      <c r="I18" s="149">
        <f>I17+1/24/60</f>
        <v>0.2583333333333333</v>
      </c>
      <c r="J18" s="149">
        <f t="shared" si="2"/>
        <v>0.35625</v>
      </c>
      <c r="K18" s="149">
        <f t="shared" si="2"/>
        <v>0.42569444444444443</v>
      </c>
      <c r="L18" s="149">
        <f t="shared" si="3"/>
        <v>0.5194444444444444</v>
      </c>
      <c r="M18" s="149">
        <f t="shared" si="3"/>
        <v>0.6027777777777777</v>
      </c>
      <c r="N18" s="149">
        <f t="shared" si="7"/>
        <v>0.7138888888888888</v>
      </c>
      <c r="O18" s="149">
        <f t="shared" si="0"/>
        <v>0.7625</v>
      </c>
      <c r="P18" s="205">
        <f t="shared" si="1"/>
        <v>0.8527777777777777</v>
      </c>
      <c r="Q18" s="257" t="s">
        <v>52</v>
      </c>
      <c r="R18" s="158">
        <f t="shared" si="4"/>
        <v>0.39791666666666664</v>
      </c>
      <c r="S18" s="258">
        <f t="shared" si="5"/>
        <v>0.7729166666666667</v>
      </c>
      <c r="U18" s="267"/>
      <c r="V18" s="251"/>
      <c r="Z18" s="246"/>
    </row>
    <row r="19" spans="2:26" ht="14.25" customHeight="1">
      <c r="B19" s="185">
        <v>0.001388888888888889</v>
      </c>
      <c r="C19" s="183">
        <v>9</v>
      </c>
      <c r="D19" s="374" t="s">
        <v>214</v>
      </c>
      <c r="E19" s="375"/>
      <c r="F19" s="375"/>
      <c r="G19" s="375"/>
      <c r="H19" s="375"/>
      <c r="I19" s="149">
        <f t="shared" si="6"/>
        <v>0.2597222222222222</v>
      </c>
      <c r="J19" s="149">
        <f t="shared" si="2"/>
        <v>0.3576388888888889</v>
      </c>
      <c r="K19" s="149">
        <f t="shared" si="2"/>
        <v>0.4270833333333333</v>
      </c>
      <c r="L19" s="149">
        <f t="shared" si="3"/>
        <v>0.5208333333333333</v>
      </c>
      <c r="M19" s="149">
        <f t="shared" si="3"/>
        <v>0.6041666666666666</v>
      </c>
      <c r="N19" s="149">
        <f t="shared" si="7"/>
        <v>0.7152777777777777</v>
      </c>
      <c r="O19" s="149">
        <f>O18+1/24/60</f>
        <v>0.7631944444444444</v>
      </c>
      <c r="P19" s="205">
        <f>P18+1/24/60</f>
        <v>0.8534722222222222</v>
      </c>
      <c r="Q19" s="257" t="s">
        <v>52</v>
      </c>
      <c r="R19" s="158">
        <f>R18+1/24/60</f>
        <v>0.3986111111111111</v>
      </c>
      <c r="S19" s="258">
        <f>S18+1/24/60</f>
        <v>0.7736111111111111</v>
      </c>
      <c r="U19" s="267"/>
      <c r="V19" s="251"/>
      <c r="Z19" s="246"/>
    </row>
    <row r="20" spans="2:26" ht="14.25" customHeight="1">
      <c r="B20" s="185">
        <v>0.0020833333333333333</v>
      </c>
      <c r="C20" s="183">
        <v>9.8</v>
      </c>
      <c r="D20" s="374" t="s">
        <v>10</v>
      </c>
      <c r="E20" s="375"/>
      <c r="F20" s="375"/>
      <c r="G20" s="375"/>
      <c r="H20" s="375"/>
      <c r="I20" s="149">
        <f t="shared" si="6"/>
        <v>0.2618055555555555</v>
      </c>
      <c r="J20" s="149">
        <f>J19+4/24/60</f>
        <v>0.36041666666666666</v>
      </c>
      <c r="K20" s="149">
        <f>K19+$B20</f>
        <v>0.42916666666666664</v>
      </c>
      <c r="L20" s="149">
        <f t="shared" si="3"/>
        <v>0.5229166666666666</v>
      </c>
      <c r="M20" s="149">
        <f t="shared" si="3"/>
        <v>0.60625</v>
      </c>
      <c r="N20" s="149">
        <f>N19+4/24/60</f>
        <v>0.7180555555555554</v>
      </c>
      <c r="O20" s="149">
        <f>O19+3/24/60</f>
        <v>0.7652777777777777</v>
      </c>
      <c r="P20" s="205">
        <f>P19+B20</f>
        <v>0.8555555555555555</v>
      </c>
      <c r="Q20" s="257" t="s">
        <v>52</v>
      </c>
      <c r="R20" s="158">
        <f>R19+B20</f>
        <v>0.4006944444444444</v>
      </c>
      <c r="S20" s="258">
        <f>S19+B20</f>
        <v>0.7756944444444445</v>
      </c>
      <c r="U20" s="267"/>
      <c r="V20" s="251"/>
      <c r="Z20" s="246"/>
    </row>
    <row r="21" spans="2:26" ht="14.25" customHeight="1" thickBot="1">
      <c r="B21" s="189">
        <v>0.0006944444444444445</v>
      </c>
      <c r="C21" s="190">
        <v>10.100000000000001</v>
      </c>
      <c r="D21" s="378" t="s">
        <v>20</v>
      </c>
      <c r="E21" s="379"/>
      <c r="F21" s="379"/>
      <c r="G21" s="379"/>
      <c r="H21" s="379"/>
      <c r="I21" s="151">
        <f t="shared" si="6"/>
        <v>0.26249999999999996</v>
      </c>
      <c r="J21" s="151">
        <f>J20+$B21</f>
        <v>0.3611111111111111</v>
      </c>
      <c r="K21" s="151">
        <f>K20+$B21</f>
        <v>0.4298611111111111</v>
      </c>
      <c r="L21" s="151">
        <f t="shared" si="3"/>
        <v>0.523611111111111</v>
      </c>
      <c r="M21" s="151">
        <f t="shared" si="3"/>
        <v>0.6069444444444444</v>
      </c>
      <c r="N21" s="151">
        <f t="shared" si="7"/>
        <v>0.7187499999999999</v>
      </c>
      <c r="O21" s="151">
        <f>O20+B21</f>
        <v>0.7659722222222222</v>
      </c>
      <c r="P21" s="298">
        <f>P20+B21</f>
        <v>0.85625</v>
      </c>
      <c r="Q21" s="259" t="s">
        <v>52</v>
      </c>
      <c r="R21" s="160">
        <f>R20+B21</f>
        <v>0.40138888888888885</v>
      </c>
      <c r="S21" s="260">
        <f>S20+B21</f>
        <v>0.7763888888888889</v>
      </c>
      <c r="U21" s="267"/>
      <c r="V21" s="251"/>
      <c r="Z21" s="246"/>
    </row>
    <row r="22" spans="2:20" ht="14.25" customHeight="1" thickTop="1"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</row>
    <row r="23" spans="3:26" ht="14.25" customHeight="1">
      <c r="C23" s="348"/>
      <c r="D23" s="348"/>
      <c r="E23" s="194"/>
      <c r="F23" s="194"/>
      <c r="G23" s="194"/>
      <c r="H23" s="194" t="s">
        <v>253</v>
      </c>
      <c r="I23" s="196">
        <v>0.2847222222222222</v>
      </c>
      <c r="J23" s="196">
        <v>0.3645833333333333</v>
      </c>
      <c r="K23" s="196">
        <v>0.43402777777777773</v>
      </c>
      <c r="L23" s="196">
        <v>0.5277777777777778</v>
      </c>
      <c r="M23" s="196">
        <v>0.638888888888889</v>
      </c>
      <c r="N23" s="195"/>
      <c r="O23" s="196">
        <v>0.7708333333333334</v>
      </c>
      <c r="P23" s="196">
        <v>0.8611111111111112</v>
      </c>
      <c r="Q23" s="195"/>
      <c r="R23" s="196">
        <v>0.43402777777777773</v>
      </c>
      <c r="S23" s="196"/>
      <c r="U23" s="267"/>
      <c r="V23" s="251"/>
      <c r="Z23" s="246"/>
    </row>
    <row r="24" spans="2:26" ht="14.25" customHeight="1">
      <c r="B24" s="348"/>
      <c r="C24" s="348"/>
      <c r="D24" s="348"/>
      <c r="E24" s="194"/>
      <c r="F24" s="194"/>
      <c r="G24" s="194"/>
      <c r="H24" s="194" t="s">
        <v>259</v>
      </c>
      <c r="I24" s="196">
        <v>0.27847222222222223</v>
      </c>
      <c r="J24" s="196">
        <v>0.37222222222222223</v>
      </c>
      <c r="K24" s="196">
        <v>0.46319444444444446</v>
      </c>
      <c r="L24" s="196">
        <v>0.5333333333333333</v>
      </c>
      <c r="M24" s="196">
        <v>0.6236111111111111</v>
      </c>
      <c r="N24" s="196">
        <v>0.7298611111111111</v>
      </c>
      <c r="O24" s="196">
        <v>0.7868055555555555</v>
      </c>
      <c r="P24" s="196">
        <v>0.8798611111111111</v>
      </c>
      <c r="Q24" s="195"/>
      <c r="R24" s="196">
        <v>0.4083333333333334</v>
      </c>
      <c r="S24" s="196">
        <v>0.7868055555555555</v>
      </c>
      <c r="U24" s="267"/>
      <c r="V24" s="251"/>
      <c r="Z24" s="246"/>
    </row>
    <row r="25" spans="2:26" ht="14.25" customHeight="1">
      <c r="B25" s="348"/>
      <c r="C25" s="348"/>
      <c r="D25" s="357" t="s">
        <v>250</v>
      </c>
      <c r="E25" s="289"/>
      <c r="F25" s="289"/>
      <c r="G25" s="289"/>
      <c r="H25" s="289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U25" s="267"/>
      <c r="V25" s="251"/>
      <c r="Z25" s="246"/>
    </row>
    <row r="26" spans="2:26" ht="14.25" customHeight="1">
      <c r="B26" s="348"/>
      <c r="C26" s="348"/>
      <c r="D26" s="348"/>
      <c r="E26" s="194"/>
      <c r="F26" s="194"/>
      <c r="G26" s="194"/>
      <c r="H26" s="194" t="s">
        <v>260</v>
      </c>
      <c r="I26" s="196">
        <v>0.29791666666666666</v>
      </c>
      <c r="J26" s="196">
        <v>0.37847222222222227</v>
      </c>
      <c r="K26" s="196">
        <v>0.4583333333333333</v>
      </c>
      <c r="L26" s="196">
        <v>0.5472222222222222</v>
      </c>
      <c r="M26" s="196">
        <v>0.6291666666666667</v>
      </c>
      <c r="N26" s="196">
        <v>0.725</v>
      </c>
      <c r="O26" s="196">
        <v>0.775</v>
      </c>
      <c r="P26" s="196">
        <v>0.8020833333333334</v>
      </c>
      <c r="Q26" s="196"/>
      <c r="R26" s="196">
        <v>0.7319444444444444</v>
      </c>
      <c r="S26" s="195"/>
      <c r="U26" s="267"/>
      <c r="V26" s="251"/>
      <c r="Z26" s="246"/>
    </row>
    <row r="27" spans="2:26" ht="14.25" customHeight="1">
      <c r="B27" s="348"/>
      <c r="C27" s="348"/>
      <c r="D27" s="348"/>
      <c r="E27" s="194"/>
      <c r="F27" s="194"/>
      <c r="G27" s="194"/>
      <c r="H27" s="194" t="s">
        <v>252</v>
      </c>
      <c r="I27" s="196">
        <v>0.30833333333333335</v>
      </c>
      <c r="J27" s="195"/>
      <c r="K27" s="196">
        <v>0.49583333333333335</v>
      </c>
      <c r="L27" s="196">
        <v>0.5652777777777778</v>
      </c>
      <c r="M27" s="196">
        <v>0.6305555555555555</v>
      </c>
      <c r="N27" s="196">
        <v>0.7111111111111111</v>
      </c>
      <c r="O27" s="196">
        <v>0.7416666666666667</v>
      </c>
      <c r="P27" s="196">
        <v>0.8291666666666666</v>
      </c>
      <c r="Q27" s="196">
        <v>0.35000000000000003</v>
      </c>
      <c r="R27" s="196">
        <v>0.7111111111111111</v>
      </c>
      <c r="S27" s="195"/>
      <c r="U27" s="267"/>
      <c r="V27" s="251"/>
      <c r="Z27" s="246"/>
    </row>
    <row r="28" spans="2:26" ht="14.25" customHeight="1" thickBot="1">
      <c r="B28" s="348"/>
      <c r="C28" s="348"/>
      <c r="D28" s="359"/>
      <c r="E28" s="360"/>
      <c r="F28" s="360"/>
      <c r="G28" s="360"/>
      <c r="H28" s="360"/>
      <c r="I28" s="361"/>
      <c r="J28" s="362"/>
      <c r="K28" s="361"/>
      <c r="L28" s="362"/>
      <c r="M28" s="362"/>
      <c r="N28" s="362"/>
      <c r="O28" s="362"/>
      <c r="P28" s="362"/>
      <c r="Q28" s="362"/>
      <c r="R28" s="362"/>
      <c r="S28" s="362"/>
      <c r="T28" s="338"/>
      <c r="U28" s="350"/>
      <c r="W28" s="350"/>
      <c r="X28" s="350"/>
      <c r="Y28" s="350"/>
      <c r="Z28" s="350"/>
    </row>
    <row r="29" spans="3:26" ht="14.25" customHeight="1">
      <c r="C29" s="339"/>
      <c r="D29" s="364"/>
      <c r="H29" s="350"/>
      <c r="I29" s="350"/>
      <c r="J29" s="350"/>
      <c r="K29" s="350"/>
      <c r="L29" s="350"/>
      <c r="M29" s="350"/>
      <c r="N29" s="350"/>
      <c r="O29" s="350"/>
      <c r="P29" s="350"/>
      <c r="Q29" s="253" t="s">
        <v>268</v>
      </c>
      <c r="R29" s="350" t="s">
        <v>268</v>
      </c>
      <c r="S29" s="350"/>
      <c r="T29" s="363"/>
      <c r="U29" s="267"/>
      <c r="V29" s="251"/>
      <c r="Z29" s="246"/>
    </row>
    <row r="30" spans="2:26" ht="14.25" customHeight="1">
      <c r="B30" s="182"/>
      <c r="C30" s="174">
        <v>0</v>
      </c>
      <c r="D30" s="374" t="s">
        <v>20</v>
      </c>
      <c r="E30" s="375"/>
      <c r="F30" s="375"/>
      <c r="G30" s="375"/>
      <c r="H30" s="375"/>
      <c r="I30" s="158">
        <v>0.3194444444444445</v>
      </c>
      <c r="J30" s="158">
        <v>0.40277777777777773</v>
      </c>
      <c r="K30" s="158">
        <v>0.49652777777777773</v>
      </c>
      <c r="L30" s="158">
        <v>0.5694444444444444</v>
      </c>
      <c r="M30" s="158">
        <v>0.642361111111111</v>
      </c>
      <c r="N30" s="158">
        <v>0.7152777777777778</v>
      </c>
      <c r="O30" s="261">
        <v>0.7881944444444445</v>
      </c>
      <c r="P30" s="261" t="s">
        <v>52</v>
      </c>
      <c r="Q30" s="262">
        <v>0.375</v>
      </c>
      <c r="R30" s="261">
        <v>0.75</v>
      </c>
      <c r="S30" s="258" t="s">
        <v>52</v>
      </c>
      <c r="U30" s="267"/>
      <c r="V30" s="251"/>
      <c r="Z30" s="246"/>
    </row>
    <row r="31" spans="2:26" ht="14.25" customHeight="1">
      <c r="B31" s="185">
        <v>0.0006944444444444445</v>
      </c>
      <c r="C31" s="183">
        <v>0.4</v>
      </c>
      <c r="D31" s="374" t="s">
        <v>142</v>
      </c>
      <c r="E31" s="375"/>
      <c r="F31" s="375"/>
      <c r="G31" s="375"/>
      <c r="H31" s="375"/>
      <c r="I31" s="158">
        <f aca="true" t="shared" si="8" ref="I31:I42">I30+$B31</f>
        <v>0.3201388888888889</v>
      </c>
      <c r="J31" s="158">
        <f aca="true" t="shared" si="9" ref="J31:J42">J30+$B31</f>
        <v>0.4034722222222222</v>
      </c>
      <c r="K31" s="158">
        <f aca="true" t="shared" si="10" ref="K31:K42">K30+$B31</f>
        <v>0.4972222222222222</v>
      </c>
      <c r="L31" s="158">
        <f aca="true" t="shared" si="11" ref="L31:L42">L30+$B31</f>
        <v>0.5701388888888889</v>
      </c>
      <c r="M31" s="158">
        <f aca="true" t="shared" si="12" ref="M31:M42">M30+B31</f>
        <v>0.6430555555555555</v>
      </c>
      <c r="N31" s="158">
        <f aca="true" t="shared" si="13" ref="N31:N44">N30+$B31</f>
        <v>0.7159722222222222</v>
      </c>
      <c r="O31" s="261">
        <f aca="true" t="shared" si="14" ref="O31:O44">O30+B31</f>
        <v>0.788888888888889</v>
      </c>
      <c r="P31" s="261" t="s">
        <v>52</v>
      </c>
      <c r="Q31" s="262">
        <f aca="true" t="shared" si="15" ref="Q31:Q42">Q30+B31</f>
        <v>0.37569444444444444</v>
      </c>
      <c r="R31" s="261">
        <f aca="true" t="shared" si="16" ref="R31:R42">R30+B31</f>
        <v>0.7506944444444444</v>
      </c>
      <c r="S31" s="258" t="s">
        <v>52</v>
      </c>
      <c r="U31" s="267"/>
      <c r="V31" s="251"/>
      <c r="Z31" s="246"/>
    </row>
    <row r="32" spans="2:26" ht="14.25" customHeight="1">
      <c r="B32" s="185">
        <v>0.001388888888888889</v>
      </c>
      <c r="C32" s="183">
        <v>1.1</v>
      </c>
      <c r="D32" s="374" t="s">
        <v>143</v>
      </c>
      <c r="E32" s="375"/>
      <c r="F32" s="375"/>
      <c r="G32" s="375"/>
      <c r="H32" s="375"/>
      <c r="I32" s="158">
        <f t="shared" si="8"/>
        <v>0.3215277777777778</v>
      </c>
      <c r="J32" s="158">
        <f t="shared" si="9"/>
        <v>0.40486111111111106</v>
      </c>
      <c r="K32" s="158">
        <f t="shared" si="10"/>
        <v>0.49861111111111106</v>
      </c>
      <c r="L32" s="158">
        <f t="shared" si="11"/>
        <v>0.5715277777777777</v>
      </c>
      <c r="M32" s="158">
        <f t="shared" si="12"/>
        <v>0.6444444444444444</v>
      </c>
      <c r="N32" s="158">
        <f t="shared" si="13"/>
        <v>0.7173611111111111</v>
      </c>
      <c r="O32" s="261">
        <f t="shared" si="14"/>
        <v>0.7902777777777779</v>
      </c>
      <c r="P32" s="261" t="s">
        <v>52</v>
      </c>
      <c r="Q32" s="262">
        <f t="shared" si="15"/>
        <v>0.3770833333333333</v>
      </c>
      <c r="R32" s="261">
        <f t="shared" si="16"/>
        <v>0.7520833333333333</v>
      </c>
      <c r="S32" s="258" t="s">
        <v>52</v>
      </c>
      <c r="U32" s="267"/>
      <c r="V32" s="251"/>
      <c r="Z32" s="246"/>
    </row>
    <row r="33" spans="2:26" ht="14.25" customHeight="1">
      <c r="B33" s="185">
        <v>0.0020833333333333333</v>
      </c>
      <c r="C33" s="183">
        <v>1.4000000000000001</v>
      </c>
      <c r="D33" s="374" t="s">
        <v>10</v>
      </c>
      <c r="E33" s="375"/>
      <c r="F33" s="375"/>
      <c r="G33" s="375"/>
      <c r="H33" s="375"/>
      <c r="I33" s="158">
        <f t="shared" si="8"/>
        <v>0.3236111111111111</v>
      </c>
      <c r="J33" s="158">
        <f t="shared" si="9"/>
        <v>0.4069444444444444</v>
      </c>
      <c r="K33" s="158">
        <f t="shared" si="10"/>
        <v>0.5006944444444444</v>
      </c>
      <c r="L33" s="158">
        <f t="shared" si="11"/>
        <v>0.5736111111111111</v>
      </c>
      <c r="M33" s="158">
        <f t="shared" si="12"/>
        <v>0.6465277777777777</v>
      </c>
      <c r="N33" s="158">
        <f t="shared" si="13"/>
        <v>0.7194444444444444</v>
      </c>
      <c r="O33" s="261">
        <f t="shared" si="14"/>
        <v>0.7923611111111112</v>
      </c>
      <c r="P33" s="261" t="s">
        <v>52</v>
      </c>
      <c r="Q33" s="262">
        <f t="shared" si="15"/>
        <v>0.37916666666666665</v>
      </c>
      <c r="R33" s="261">
        <f t="shared" si="16"/>
        <v>0.7541666666666667</v>
      </c>
      <c r="S33" s="258" t="s">
        <v>52</v>
      </c>
      <c r="U33" s="267"/>
      <c r="V33" s="251"/>
      <c r="Z33" s="246"/>
    </row>
    <row r="34" spans="2:26" ht="14.25" customHeight="1">
      <c r="B34" s="185">
        <v>0.0020833333333333333</v>
      </c>
      <c r="C34" s="183">
        <v>2.2</v>
      </c>
      <c r="D34" s="374" t="s">
        <v>214</v>
      </c>
      <c r="E34" s="375"/>
      <c r="F34" s="375"/>
      <c r="G34" s="375"/>
      <c r="H34" s="375"/>
      <c r="I34" s="158">
        <f t="shared" si="8"/>
        <v>0.32569444444444445</v>
      </c>
      <c r="J34" s="158">
        <f t="shared" si="9"/>
        <v>0.4090277777777777</v>
      </c>
      <c r="K34" s="158">
        <f t="shared" si="10"/>
        <v>0.5027777777777778</v>
      </c>
      <c r="L34" s="158">
        <f t="shared" si="11"/>
        <v>0.5756944444444444</v>
      </c>
      <c r="M34" s="158">
        <f t="shared" si="12"/>
        <v>0.648611111111111</v>
      </c>
      <c r="N34" s="158">
        <f t="shared" si="13"/>
        <v>0.7215277777777778</v>
      </c>
      <c r="O34" s="261">
        <f t="shared" si="14"/>
        <v>0.7944444444444445</v>
      </c>
      <c r="P34" s="261" t="s">
        <v>52</v>
      </c>
      <c r="Q34" s="262">
        <f t="shared" si="15"/>
        <v>0.38125</v>
      </c>
      <c r="R34" s="261">
        <f t="shared" si="16"/>
        <v>0.75625</v>
      </c>
      <c r="S34" s="258" t="s">
        <v>52</v>
      </c>
      <c r="U34" s="267"/>
      <c r="V34" s="251"/>
      <c r="Z34" s="246"/>
    </row>
    <row r="35" spans="2:26" ht="14.25" customHeight="1">
      <c r="B35" s="185">
        <v>0.0006944444444444445</v>
      </c>
      <c r="C35" s="183">
        <v>2.9000000000000004</v>
      </c>
      <c r="D35" s="374" t="s">
        <v>11</v>
      </c>
      <c r="E35" s="375"/>
      <c r="F35" s="375"/>
      <c r="G35" s="375"/>
      <c r="H35" s="375"/>
      <c r="I35" s="158">
        <f t="shared" si="8"/>
        <v>0.3263888888888889</v>
      </c>
      <c r="J35" s="158">
        <f t="shared" si="9"/>
        <v>0.40972222222222215</v>
      </c>
      <c r="K35" s="158">
        <f t="shared" si="10"/>
        <v>0.5034722222222222</v>
      </c>
      <c r="L35" s="158">
        <f t="shared" si="11"/>
        <v>0.5763888888888888</v>
      </c>
      <c r="M35" s="158">
        <f t="shared" si="12"/>
        <v>0.6493055555555555</v>
      </c>
      <c r="N35" s="158">
        <f t="shared" si="13"/>
        <v>0.7222222222222222</v>
      </c>
      <c r="O35" s="261">
        <f t="shared" si="14"/>
        <v>0.795138888888889</v>
      </c>
      <c r="P35" s="261" t="s">
        <v>52</v>
      </c>
      <c r="Q35" s="262">
        <f t="shared" si="15"/>
        <v>0.3819444444444444</v>
      </c>
      <c r="R35" s="261">
        <f t="shared" si="16"/>
        <v>0.7569444444444444</v>
      </c>
      <c r="S35" s="258" t="s">
        <v>52</v>
      </c>
      <c r="U35" s="267"/>
      <c r="V35" s="251"/>
      <c r="Z35" s="246"/>
    </row>
    <row r="36" spans="2:26" ht="14.25" customHeight="1">
      <c r="B36" s="185">
        <v>0.001388888888888889</v>
      </c>
      <c r="C36" s="183">
        <v>3.7</v>
      </c>
      <c r="D36" s="374" t="s">
        <v>144</v>
      </c>
      <c r="E36" s="375"/>
      <c r="F36" s="375"/>
      <c r="G36" s="375"/>
      <c r="H36" s="375"/>
      <c r="I36" s="158">
        <f t="shared" si="8"/>
        <v>0.3277777777777778</v>
      </c>
      <c r="J36" s="158">
        <f t="shared" si="9"/>
        <v>0.41111111111111104</v>
      </c>
      <c r="K36" s="158">
        <f t="shared" si="10"/>
        <v>0.5048611111111111</v>
      </c>
      <c r="L36" s="158">
        <f t="shared" si="11"/>
        <v>0.5777777777777777</v>
      </c>
      <c r="M36" s="158">
        <f t="shared" si="12"/>
        <v>0.6506944444444444</v>
      </c>
      <c r="N36" s="158">
        <f t="shared" si="13"/>
        <v>0.7236111111111111</v>
      </c>
      <c r="O36" s="261">
        <f t="shared" si="14"/>
        <v>0.7965277777777778</v>
      </c>
      <c r="P36" s="261" t="s">
        <v>52</v>
      </c>
      <c r="Q36" s="262">
        <f t="shared" si="15"/>
        <v>0.3833333333333333</v>
      </c>
      <c r="R36" s="261">
        <f t="shared" si="16"/>
        <v>0.7583333333333333</v>
      </c>
      <c r="S36" s="258" t="s">
        <v>52</v>
      </c>
      <c r="U36" s="267"/>
      <c r="V36" s="251"/>
      <c r="Z36" s="246"/>
    </row>
    <row r="37" spans="2:26" ht="14.25" customHeight="1">
      <c r="B37" s="185">
        <v>0.0006944444444444445</v>
      </c>
      <c r="C37" s="183">
        <v>4.2</v>
      </c>
      <c r="D37" s="374" t="s">
        <v>145</v>
      </c>
      <c r="E37" s="375"/>
      <c r="F37" s="375"/>
      <c r="G37" s="375"/>
      <c r="H37" s="375"/>
      <c r="I37" s="158">
        <f t="shared" si="8"/>
        <v>0.3284722222222222</v>
      </c>
      <c r="J37" s="158">
        <f t="shared" si="9"/>
        <v>0.4118055555555555</v>
      </c>
      <c r="K37" s="158">
        <f t="shared" si="10"/>
        <v>0.5055555555555555</v>
      </c>
      <c r="L37" s="158">
        <f t="shared" si="11"/>
        <v>0.5784722222222222</v>
      </c>
      <c r="M37" s="158">
        <f t="shared" si="12"/>
        <v>0.6513888888888888</v>
      </c>
      <c r="N37" s="158">
        <f t="shared" si="13"/>
        <v>0.7243055555555555</v>
      </c>
      <c r="O37" s="261">
        <f t="shared" si="14"/>
        <v>0.7972222222222223</v>
      </c>
      <c r="P37" s="261" t="s">
        <v>52</v>
      </c>
      <c r="Q37" s="262">
        <f t="shared" si="15"/>
        <v>0.38402777777777775</v>
      </c>
      <c r="R37" s="261">
        <f t="shared" si="16"/>
        <v>0.7590277777777777</v>
      </c>
      <c r="S37" s="258" t="s">
        <v>52</v>
      </c>
      <c r="U37" s="267"/>
      <c r="V37" s="251"/>
      <c r="Z37" s="246"/>
    </row>
    <row r="38" spans="2:26" ht="14.25" customHeight="1">
      <c r="B38" s="185">
        <v>0.001388888888888889</v>
      </c>
      <c r="C38" s="183">
        <v>5.1000000000000005</v>
      </c>
      <c r="D38" s="374" t="s">
        <v>146</v>
      </c>
      <c r="E38" s="375"/>
      <c r="F38" s="375"/>
      <c r="G38" s="375"/>
      <c r="H38" s="375"/>
      <c r="I38" s="158">
        <f t="shared" si="8"/>
        <v>0.3298611111111111</v>
      </c>
      <c r="J38" s="158">
        <f t="shared" si="9"/>
        <v>0.41319444444444436</v>
      </c>
      <c r="K38" s="158">
        <f t="shared" si="10"/>
        <v>0.5069444444444444</v>
      </c>
      <c r="L38" s="158">
        <f t="shared" si="11"/>
        <v>0.579861111111111</v>
      </c>
      <c r="M38" s="158">
        <f t="shared" si="12"/>
        <v>0.6527777777777777</v>
      </c>
      <c r="N38" s="158">
        <f t="shared" si="13"/>
        <v>0.7256944444444444</v>
      </c>
      <c r="O38" s="261">
        <f t="shared" si="14"/>
        <v>0.7986111111111112</v>
      </c>
      <c r="P38" s="261" t="s">
        <v>52</v>
      </c>
      <c r="Q38" s="262">
        <f t="shared" si="15"/>
        <v>0.38541666666666663</v>
      </c>
      <c r="R38" s="261">
        <f t="shared" si="16"/>
        <v>0.7604166666666666</v>
      </c>
      <c r="S38" s="258" t="s">
        <v>52</v>
      </c>
      <c r="U38" s="267"/>
      <c r="V38" s="251"/>
      <c r="Z38" s="246"/>
    </row>
    <row r="39" spans="2:26" ht="14.25" customHeight="1">
      <c r="B39" s="185">
        <v>0.0006944444444444445</v>
      </c>
      <c r="C39" s="183">
        <v>5.500000000000001</v>
      </c>
      <c r="D39" s="374" t="s">
        <v>147</v>
      </c>
      <c r="E39" s="375"/>
      <c r="F39" s="375"/>
      <c r="G39" s="375"/>
      <c r="H39" s="375"/>
      <c r="I39" s="158">
        <f t="shared" si="8"/>
        <v>0.33055555555555555</v>
      </c>
      <c r="J39" s="158">
        <f t="shared" si="9"/>
        <v>0.4138888888888888</v>
      </c>
      <c r="K39" s="158">
        <f t="shared" si="10"/>
        <v>0.5076388888888889</v>
      </c>
      <c r="L39" s="158">
        <f t="shared" si="11"/>
        <v>0.5805555555555555</v>
      </c>
      <c r="M39" s="158">
        <f t="shared" si="12"/>
        <v>0.6534722222222221</v>
      </c>
      <c r="N39" s="158">
        <f t="shared" si="13"/>
        <v>0.7263888888888889</v>
      </c>
      <c r="O39" s="261">
        <f t="shared" si="14"/>
        <v>0.7993055555555556</v>
      </c>
      <c r="P39" s="261" t="s">
        <v>52</v>
      </c>
      <c r="Q39" s="262">
        <f t="shared" si="15"/>
        <v>0.38611111111111107</v>
      </c>
      <c r="R39" s="261">
        <f t="shared" si="16"/>
        <v>0.7611111111111111</v>
      </c>
      <c r="S39" s="258" t="s">
        <v>52</v>
      </c>
      <c r="U39" s="267"/>
      <c r="V39" s="251"/>
      <c r="Z39" s="246"/>
    </row>
    <row r="40" spans="2:26" ht="14.25" customHeight="1">
      <c r="B40" s="185">
        <v>0.0006944444444444445</v>
      </c>
      <c r="C40" s="183">
        <v>5.800000000000001</v>
      </c>
      <c r="D40" s="374" t="s">
        <v>148</v>
      </c>
      <c r="E40" s="375"/>
      <c r="F40" s="375"/>
      <c r="G40" s="375"/>
      <c r="H40" s="375"/>
      <c r="I40" s="158">
        <f t="shared" si="8"/>
        <v>0.33125</v>
      </c>
      <c r="J40" s="158">
        <f t="shared" si="9"/>
        <v>0.41458333333333325</v>
      </c>
      <c r="K40" s="158">
        <f t="shared" si="10"/>
        <v>0.5083333333333333</v>
      </c>
      <c r="L40" s="158">
        <f t="shared" si="11"/>
        <v>0.5812499999999999</v>
      </c>
      <c r="M40" s="158">
        <f t="shared" si="12"/>
        <v>0.6541666666666666</v>
      </c>
      <c r="N40" s="158">
        <f t="shared" si="13"/>
        <v>0.7270833333333333</v>
      </c>
      <c r="O40" s="261">
        <f t="shared" si="14"/>
        <v>0.8</v>
      </c>
      <c r="P40" s="261" t="s">
        <v>52</v>
      </c>
      <c r="Q40" s="262">
        <f t="shared" si="15"/>
        <v>0.3868055555555555</v>
      </c>
      <c r="R40" s="261">
        <f t="shared" si="16"/>
        <v>0.7618055555555555</v>
      </c>
      <c r="S40" s="258" t="s">
        <v>52</v>
      </c>
      <c r="U40" s="267"/>
      <c r="V40" s="251"/>
      <c r="Z40" s="246"/>
    </row>
    <row r="41" spans="2:26" ht="14.25" customHeight="1">
      <c r="B41" s="185">
        <v>0.0006944444444444445</v>
      </c>
      <c r="C41" s="183">
        <v>6.200000000000001</v>
      </c>
      <c r="D41" s="374" t="s">
        <v>149</v>
      </c>
      <c r="E41" s="375"/>
      <c r="F41" s="375"/>
      <c r="G41" s="375"/>
      <c r="H41" s="375"/>
      <c r="I41" s="158">
        <f t="shared" si="8"/>
        <v>0.33194444444444443</v>
      </c>
      <c r="J41" s="158">
        <f t="shared" si="9"/>
        <v>0.4152777777777777</v>
      </c>
      <c r="K41" s="158">
        <f t="shared" si="10"/>
        <v>0.5090277777777777</v>
      </c>
      <c r="L41" s="158">
        <f t="shared" si="11"/>
        <v>0.5819444444444444</v>
      </c>
      <c r="M41" s="158">
        <f t="shared" si="12"/>
        <v>0.654861111111111</v>
      </c>
      <c r="N41" s="158">
        <f t="shared" si="13"/>
        <v>0.7277777777777777</v>
      </c>
      <c r="O41" s="261">
        <f t="shared" si="14"/>
        <v>0.8006944444444445</v>
      </c>
      <c r="P41" s="261" t="s">
        <v>52</v>
      </c>
      <c r="Q41" s="262">
        <f t="shared" si="15"/>
        <v>0.38749999999999996</v>
      </c>
      <c r="R41" s="261">
        <f t="shared" si="16"/>
        <v>0.7625</v>
      </c>
      <c r="S41" s="258" t="s">
        <v>52</v>
      </c>
      <c r="U41" s="267"/>
      <c r="V41" s="251"/>
      <c r="Z41" s="246"/>
    </row>
    <row r="42" spans="2:26" ht="14.25" customHeight="1">
      <c r="B42" s="185">
        <v>0.001388888888888889</v>
      </c>
      <c r="C42" s="183">
        <v>6.500000000000001</v>
      </c>
      <c r="D42" s="374" t="s">
        <v>150</v>
      </c>
      <c r="E42" s="375"/>
      <c r="F42" s="375"/>
      <c r="G42" s="375"/>
      <c r="H42" s="375"/>
      <c r="I42" s="158">
        <f t="shared" si="8"/>
        <v>0.3333333333333333</v>
      </c>
      <c r="J42" s="158">
        <f t="shared" si="9"/>
        <v>0.4166666666666666</v>
      </c>
      <c r="K42" s="158">
        <f t="shared" si="10"/>
        <v>0.5104166666666666</v>
      </c>
      <c r="L42" s="158">
        <f t="shared" si="11"/>
        <v>0.5833333333333333</v>
      </c>
      <c r="M42" s="158">
        <f t="shared" si="12"/>
        <v>0.6562499999999999</v>
      </c>
      <c r="N42" s="158">
        <f t="shared" si="13"/>
        <v>0.7291666666666666</v>
      </c>
      <c r="O42" s="261">
        <f t="shared" si="14"/>
        <v>0.8020833333333334</v>
      </c>
      <c r="P42" s="261" t="s">
        <v>52</v>
      </c>
      <c r="Q42" s="262">
        <f t="shared" si="15"/>
        <v>0.38888888888888884</v>
      </c>
      <c r="R42" s="261">
        <f t="shared" si="16"/>
        <v>0.7638888888888888</v>
      </c>
      <c r="S42" s="258" t="s">
        <v>52</v>
      </c>
      <c r="U42" s="267"/>
      <c r="V42" s="251"/>
      <c r="Z42" s="246"/>
    </row>
    <row r="43" spans="2:26" ht="14.25" customHeight="1">
      <c r="B43" s="185">
        <v>0.0020833333333333333</v>
      </c>
      <c r="C43" s="183">
        <v>9</v>
      </c>
      <c r="D43" s="374" t="s">
        <v>154</v>
      </c>
      <c r="E43" s="375"/>
      <c r="F43" s="375"/>
      <c r="G43" s="375"/>
      <c r="H43" s="375"/>
      <c r="I43" s="336" t="s">
        <v>52</v>
      </c>
      <c r="J43" s="336" t="s">
        <v>52</v>
      </c>
      <c r="K43" s="336" t="s">
        <v>52</v>
      </c>
      <c r="L43" s="336" t="s">
        <v>52</v>
      </c>
      <c r="M43" s="336" t="s">
        <v>52</v>
      </c>
      <c r="N43" s="158">
        <f t="shared" si="13"/>
        <v>0.73125</v>
      </c>
      <c r="O43" s="261">
        <f t="shared" si="14"/>
        <v>0.8041666666666667</v>
      </c>
      <c r="P43" s="261" t="s">
        <v>52</v>
      </c>
      <c r="Q43" s="340" t="s">
        <v>52</v>
      </c>
      <c r="R43" s="341" t="s">
        <v>52</v>
      </c>
      <c r="S43" s="337" t="s">
        <v>52</v>
      </c>
      <c r="U43" s="267"/>
      <c r="V43" s="251"/>
      <c r="Z43" s="246"/>
    </row>
    <row r="44" spans="2:26" ht="14.25" customHeight="1" thickBot="1">
      <c r="B44" s="189">
        <v>0.002777777777777778</v>
      </c>
      <c r="C44" s="190">
        <v>11.2</v>
      </c>
      <c r="D44" s="378" t="s">
        <v>152</v>
      </c>
      <c r="E44" s="379"/>
      <c r="F44" s="379"/>
      <c r="G44" s="379"/>
      <c r="H44" s="379"/>
      <c r="I44" s="159" t="s">
        <v>52</v>
      </c>
      <c r="J44" s="159" t="s">
        <v>52</v>
      </c>
      <c r="K44" s="159" t="s">
        <v>52</v>
      </c>
      <c r="L44" s="159" t="s">
        <v>52</v>
      </c>
      <c r="M44" s="159" t="s">
        <v>52</v>
      </c>
      <c r="N44" s="160">
        <f t="shared" si="13"/>
        <v>0.7340277777777777</v>
      </c>
      <c r="O44" s="263">
        <f t="shared" si="14"/>
        <v>0.8069444444444445</v>
      </c>
      <c r="P44" s="263" t="s">
        <v>52</v>
      </c>
      <c r="Q44" s="264" t="s">
        <v>52</v>
      </c>
      <c r="R44" s="265" t="s">
        <v>52</v>
      </c>
      <c r="S44" s="266" t="s">
        <v>52</v>
      </c>
      <c r="U44" s="267"/>
      <c r="V44" s="251"/>
      <c r="Z44" s="246"/>
    </row>
    <row r="45" spans="2:3" ht="14.25" customHeight="1" thickTop="1">
      <c r="B45" s="342"/>
      <c r="C45" s="339"/>
    </row>
    <row r="46" spans="3:22" ht="14.25" customHeight="1">
      <c r="C46" s="339"/>
      <c r="I46" s="395" t="s">
        <v>245</v>
      </c>
      <c r="J46" s="395"/>
      <c r="K46" s="395"/>
      <c r="L46" s="395"/>
      <c r="M46" s="395"/>
      <c r="N46" s="395"/>
      <c r="O46" s="395"/>
      <c r="P46" s="395"/>
      <c r="Q46" s="395"/>
      <c r="R46" s="395"/>
      <c r="S46" s="395"/>
      <c r="T46" s="395"/>
      <c r="U46" s="267"/>
      <c r="V46" s="251"/>
    </row>
    <row r="47" ht="14.25" customHeight="1">
      <c r="C47" s="339"/>
    </row>
  </sheetData>
  <sheetProtection/>
  <mergeCells count="31">
    <mergeCell ref="D9:H9"/>
    <mergeCell ref="D10:H10"/>
    <mergeCell ref="D40:H40"/>
    <mergeCell ref="Q8:S8"/>
    <mergeCell ref="D21:H21"/>
    <mergeCell ref="D15:H15"/>
    <mergeCell ref="D16:H16"/>
    <mergeCell ref="D17:H17"/>
    <mergeCell ref="D11:H11"/>
    <mergeCell ref="D12:H12"/>
    <mergeCell ref="D13:H13"/>
    <mergeCell ref="D30:H30"/>
    <mergeCell ref="D43:H43"/>
    <mergeCell ref="D20:H20"/>
    <mergeCell ref="I8:P8"/>
    <mergeCell ref="D42:H42"/>
    <mergeCell ref="D31:H31"/>
    <mergeCell ref="D32:H32"/>
    <mergeCell ref="D14:H14"/>
    <mergeCell ref="D18:H18"/>
    <mergeCell ref="D19:H19"/>
    <mergeCell ref="D34:H34"/>
    <mergeCell ref="D38:H38"/>
    <mergeCell ref="D39:H39"/>
    <mergeCell ref="D44:H44"/>
    <mergeCell ref="D35:H35"/>
    <mergeCell ref="D37:H37"/>
    <mergeCell ref="I46:T46"/>
    <mergeCell ref="D36:H36"/>
    <mergeCell ref="D33:H33"/>
    <mergeCell ref="D41:H41"/>
  </mergeCells>
  <printOptions/>
  <pageMargins left="0.03937007874015748" right="0.03937007874015748" top="0" bottom="0" header="0.5118110236220472" footer="0.5118110236220472"/>
  <pageSetup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2"/>
  <sheetViews>
    <sheetView zoomScale="85" zoomScaleNormal="85" zoomScalePageLayoutView="0" workbookViewId="0" topLeftCell="A13">
      <selection activeCell="J33" sqref="J33"/>
    </sheetView>
  </sheetViews>
  <sheetFormatPr defaultColWidth="8.796875" defaultRowHeight="14.25"/>
  <cols>
    <col min="1" max="1" width="6.5" style="0" customWidth="1"/>
    <col min="2" max="2" width="6.59765625" style="0" customWidth="1"/>
    <col min="3" max="3" width="28.69921875" style="0" bestFit="1" customWidth="1"/>
  </cols>
  <sheetData>
    <row r="1" spans="1:15" ht="15">
      <c r="A1" s="32"/>
      <c r="B1" s="32"/>
      <c r="C1" s="32"/>
      <c r="D1" s="32"/>
      <c r="E1" s="32"/>
      <c r="F1" s="32"/>
      <c r="G1" s="28" t="s">
        <v>139</v>
      </c>
      <c r="H1" s="32"/>
      <c r="I1" s="32"/>
      <c r="J1" s="32"/>
      <c r="K1" s="32"/>
      <c r="L1" s="32"/>
      <c r="M1" s="32"/>
      <c r="N1" s="32"/>
      <c r="O1" s="32"/>
    </row>
    <row r="2" spans="1:15" ht="14.25">
      <c r="A2" s="32"/>
      <c r="B2" s="32"/>
      <c r="C2" s="46"/>
      <c r="D2" s="46"/>
      <c r="E2" s="32"/>
      <c r="F2" s="32"/>
      <c r="H2" s="32"/>
      <c r="I2" s="32"/>
      <c r="J2" s="32"/>
      <c r="K2" s="32"/>
      <c r="L2" s="32"/>
      <c r="M2" s="32"/>
      <c r="N2" s="32"/>
      <c r="O2" s="32"/>
    </row>
    <row r="3" spans="1:15" ht="14.25">
      <c r="A3" s="32"/>
      <c r="B3" s="32"/>
      <c r="C3" s="46"/>
      <c r="D3" s="46"/>
      <c r="H3" s="57" t="s">
        <v>157</v>
      </c>
      <c r="J3" s="32"/>
      <c r="K3" s="32"/>
      <c r="L3" s="32"/>
      <c r="M3" s="32"/>
      <c r="N3" s="32"/>
      <c r="O3" s="32"/>
    </row>
    <row r="4" spans="1:15" ht="14.25">
      <c r="A4" s="32"/>
      <c r="B4" s="32"/>
      <c r="C4" s="46"/>
      <c r="D4" s="46"/>
      <c r="E4" s="2"/>
      <c r="F4" s="2"/>
      <c r="G4" s="2"/>
      <c r="H4" s="58">
        <v>0.6972222222222223</v>
      </c>
      <c r="I4" s="27"/>
      <c r="J4" s="32"/>
      <c r="K4" s="32"/>
      <c r="L4" s="32"/>
      <c r="M4" s="32"/>
      <c r="N4" s="32"/>
      <c r="O4" s="32"/>
    </row>
    <row r="5" spans="1:15" ht="14.25">
      <c r="A5" s="32"/>
      <c r="B5" s="32"/>
      <c r="C5" s="60"/>
      <c r="D5" s="50"/>
      <c r="E5" s="50"/>
      <c r="F5" s="50"/>
      <c r="G5" s="53" t="s">
        <v>158</v>
      </c>
      <c r="H5" s="47" t="s">
        <v>158</v>
      </c>
      <c r="I5" s="54" t="s">
        <v>158</v>
      </c>
      <c r="J5" s="32"/>
      <c r="K5" s="32"/>
      <c r="L5" s="32"/>
      <c r="M5" s="32"/>
      <c r="N5" s="32"/>
      <c r="O5" s="32"/>
    </row>
    <row r="6" spans="1:15" ht="14.25">
      <c r="A6" s="32"/>
      <c r="B6" s="32"/>
      <c r="C6" s="61" t="s">
        <v>159</v>
      </c>
      <c r="D6" s="62"/>
      <c r="E6" s="29"/>
      <c r="F6" s="63"/>
      <c r="G6" s="59">
        <v>0.6270833333333333</v>
      </c>
      <c r="H6" s="55">
        <v>0.6965277777777777</v>
      </c>
      <c r="I6" s="56">
        <v>0.7694444444444444</v>
      </c>
      <c r="J6" s="32"/>
      <c r="K6" s="32"/>
      <c r="L6" s="32"/>
      <c r="M6" s="32"/>
      <c r="N6" s="32"/>
      <c r="O6" s="32"/>
    </row>
    <row r="7" spans="1:15" ht="14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ht="14.25">
      <c r="A8" s="33"/>
      <c r="B8" s="32"/>
      <c r="C8" s="32"/>
      <c r="D8" s="32"/>
      <c r="E8" s="34">
        <v>10</v>
      </c>
      <c r="F8" s="34">
        <v>10</v>
      </c>
      <c r="G8" s="34">
        <v>10</v>
      </c>
      <c r="H8" s="34">
        <v>10</v>
      </c>
      <c r="I8" s="34">
        <v>10</v>
      </c>
      <c r="J8" s="32"/>
      <c r="K8" s="32"/>
      <c r="L8" s="32"/>
      <c r="M8" s="32"/>
      <c r="N8" s="32"/>
      <c r="O8" s="32"/>
    </row>
    <row r="9" spans="1:15" ht="14.25">
      <c r="A9" s="32"/>
      <c r="B9" s="32">
        <v>0</v>
      </c>
      <c r="C9" s="32" t="s">
        <v>20</v>
      </c>
      <c r="D9" s="32"/>
      <c r="E9" s="35">
        <v>0.2222222222222222</v>
      </c>
      <c r="F9" s="35">
        <v>0.4166666666666667</v>
      </c>
      <c r="G9" s="35">
        <v>0.6354166666666666</v>
      </c>
      <c r="H9" s="38">
        <v>0.7048611111111112</v>
      </c>
      <c r="I9" s="38">
        <v>0.7708333333333334</v>
      </c>
      <c r="J9" s="44"/>
      <c r="K9" s="32"/>
      <c r="L9" s="32"/>
      <c r="M9" s="32"/>
      <c r="N9" s="32"/>
      <c r="O9" s="32"/>
    </row>
    <row r="10" spans="1:15" ht="14.25">
      <c r="A10" s="33">
        <v>0.0006944444444444445</v>
      </c>
      <c r="B10" s="32">
        <v>0.4</v>
      </c>
      <c r="C10" s="32" t="s">
        <v>142</v>
      </c>
      <c r="D10" s="32"/>
      <c r="E10" s="35">
        <f>E9+A10</f>
        <v>0.22291666666666665</v>
      </c>
      <c r="F10" s="35">
        <f>F9+A10</f>
        <v>0.4173611111111111</v>
      </c>
      <c r="G10" s="35">
        <f>G9+A10</f>
        <v>0.6361111111111111</v>
      </c>
      <c r="H10" s="38">
        <f>H9+A10</f>
        <v>0.7055555555555556</v>
      </c>
      <c r="I10" s="38">
        <f>I9+A10</f>
        <v>0.7715277777777778</v>
      </c>
      <c r="J10" s="44"/>
      <c r="K10" s="32"/>
      <c r="L10" s="32"/>
      <c r="M10" s="32"/>
      <c r="N10" s="32">
        <f aca="true" t="shared" si="0" ref="N10:N22">N9+B10</f>
        <v>0.4</v>
      </c>
      <c r="O10" s="32"/>
    </row>
    <row r="11" spans="1:15" ht="14.25">
      <c r="A11" s="33">
        <v>0.001388888888888889</v>
      </c>
      <c r="B11" s="32">
        <v>0.7</v>
      </c>
      <c r="C11" s="32" t="s">
        <v>143</v>
      </c>
      <c r="D11" s="32"/>
      <c r="E11" s="35">
        <f aca="true" t="shared" si="1" ref="E11:E20">E10+A11</f>
        <v>0.22430555555555554</v>
      </c>
      <c r="F11" s="35">
        <f aca="true" t="shared" si="2" ref="F11:F20">F10+A11</f>
        <v>0.41875</v>
      </c>
      <c r="G11" s="35">
        <f aca="true" t="shared" si="3" ref="G11:G20">G10+A11</f>
        <v>0.6375</v>
      </c>
      <c r="H11" s="38">
        <f aca="true" t="shared" si="4" ref="H11:H22">H10+A11</f>
        <v>0.7069444444444445</v>
      </c>
      <c r="I11" s="38">
        <f aca="true" t="shared" si="5" ref="I11:I22">I10+A11</f>
        <v>0.7729166666666667</v>
      </c>
      <c r="J11" s="44"/>
      <c r="K11" s="32"/>
      <c r="L11" s="32"/>
      <c r="M11" s="32"/>
      <c r="N11" s="32">
        <f t="shared" si="0"/>
        <v>1.1</v>
      </c>
      <c r="O11" s="32"/>
    </row>
    <row r="12" spans="1:15" ht="14.25">
      <c r="A12" s="33">
        <v>0.0020833333333333333</v>
      </c>
      <c r="B12" s="32">
        <v>0.3</v>
      </c>
      <c r="C12" s="32" t="s">
        <v>10</v>
      </c>
      <c r="D12" s="32"/>
      <c r="E12" s="35">
        <f t="shared" si="1"/>
        <v>0.22638888888888886</v>
      </c>
      <c r="F12" s="35">
        <f t="shared" si="2"/>
        <v>0.42083333333333334</v>
      </c>
      <c r="G12" s="35">
        <f t="shared" si="3"/>
        <v>0.6395833333333333</v>
      </c>
      <c r="H12" s="38">
        <f t="shared" si="4"/>
        <v>0.7090277777777778</v>
      </c>
      <c r="I12" s="38">
        <f t="shared" si="5"/>
        <v>0.775</v>
      </c>
      <c r="J12" s="44"/>
      <c r="K12" s="32"/>
      <c r="L12" s="32"/>
      <c r="M12" s="32"/>
      <c r="N12" s="32">
        <f t="shared" si="0"/>
        <v>1.4000000000000001</v>
      </c>
      <c r="O12" s="32"/>
    </row>
    <row r="13" spans="1:15" ht="14.25">
      <c r="A13" s="33">
        <v>0.002777777777777778</v>
      </c>
      <c r="B13" s="32">
        <v>1.5</v>
      </c>
      <c r="C13" s="32" t="s">
        <v>11</v>
      </c>
      <c r="D13" s="32"/>
      <c r="E13" s="35">
        <f t="shared" si="1"/>
        <v>0.22916666666666663</v>
      </c>
      <c r="F13" s="35">
        <f t="shared" si="2"/>
        <v>0.4236111111111111</v>
      </c>
      <c r="G13" s="35">
        <f t="shared" si="3"/>
        <v>0.642361111111111</v>
      </c>
      <c r="H13" s="38">
        <f t="shared" si="4"/>
        <v>0.7118055555555556</v>
      </c>
      <c r="I13" s="38">
        <f t="shared" si="5"/>
        <v>0.7777777777777778</v>
      </c>
      <c r="J13" s="44"/>
      <c r="K13" s="32"/>
      <c r="L13" s="32"/>
      <c r="M13" s="32"/>
      <c r="N13" s="32">
        <f t="shared" si="0"/>
        <v>2.9000000000000004</v>
      </c>
      <c r="O13" s="32"/>
    </row>
    <row r="14" spans="1:15" ht="14.25">
      <c r="A14" s="33">
        <v>0.001388888888888889</v>
      </c>
      <c r="B14" s="32">
        <v>0.8</v>
      </c>
      <c r="C14" s="32" t="s">
        <v>144</v>
      </c>
      <c r="D14" s="32"/>
      <c r="E14" s="35">
        <f t="shared" si="1"/>
        <v>0.2305555555555555</v>
      </c>
      <c r="F14" s="35">
        <f t="shared" si="2"/>
        <v>0.425</v>
      </c>
      <c r="G14" s="35">
        <f t="shared" si="3"/>
        <v>0.6437499999999999</v>
      </c>
      <c r="H14" s="38">
        <f t="shared" si="4"/>
        <v>0.7131944444444445</v>
      </c>
      <c r="I14" s="38">
        <f t="shared" si="5"/>
        <v>0.7791666666666667</v>
      </c>
      <c r="J14" s="44"/>
      <c r="K14" s="32"/>
      <c r="L14" s="32"/>
      <c r="M14" s="32"/>
      <c r="N14" s="32">
        <f t="shared" si="0"/>
        <v>3.7</v>
      </c>
      <c r="O14" s="32"/>
    </row>
    <row r="15" spans="1:15" ht="14.25">
      <c r="A15" s="33">
        <v>0.0006944444444444445</v>
      </c>
      <c r="B15" s="32">
        <v>0.5</v>
      </c>
      <c r="C15" s="32" t="s">
        <v>145</v>
      </c>
      <c r="D15" s="32"/>
      <c r="E15" s="35">
        <f t="shared" si="1"/>
        <v>0.23124999999999996</v>
      </c>
      <c r="F15" s="35">
        <f t="shared" si="2"/>
        <v>0.42569444444444443</v>
      </c>
      <c r="G15" s="35">
        <f t="shared" si="3"/>
        <v>0.6444444444444444</v>
      </c>
      <c r="H15" s="38">
        <f t="shared" si="4"/>
        <v>0.7138888888888889</v>
      </c>
      <c r="I15" s="38">
        <f t="shared" si="5"/>
        <v>0.7798611111111111</v>
      </c>
      <c r="J15" s="44"/>
      <c r="K15" s="32"/>
      <c r="L15" s="32"/>
      <c r="M15" s="32"/>
      <c r="N15" s="32">
        <f t="shared" si="0"/>
        <v>4.2</v>
      </c>
      <c r="O15" s="32"/>
    </row>
    <row r="16" spans="1:15" ht="14.25">
      <c r="A16" s="33">
        <v>0.001388888888888889</v>
      </c>
      <c r="B16" s="32">
        <v>0.9</v>
      </c>
      <c r="C16" s="32" t="s">
        <v>146</v>
      </c>
      <c r="D16" s="32"/>
      <c r="E16" s="35">
        <f t="shared" si="1"/>
        <v>0.23263888888888884</v>
      </c>
      <c r="F16" s="35">
        <f t="shared" si="2"/>
        <v>0.4270833333333333</v>
      </c>
      <c r="G16" s="35">
        <f t="shared" si="3"/>
        <v>0.6458333333333333</v>
      </c>
      <c r="H16" s="38">
        <f t="shared" si="4"/>
        <v>0.7152777777777778</v>
      </c>
      <c r="I16" s="38">
        <f t="shared" si="5"/>
        <v>0.78125</v>
      </c>
      <c r="J16" s="44"/>
      <c r="K16" s="32"/>
      <c r="L16" s="32"/>
      <c r="M16" s="32"/>
      <c r="N16" s="32">
        <f t="shared" si="0"/>
        <v>5.1000000000000005</v>
      </c>
      <c r="O16" s="32"/>
    </row>
    <row r="17" spans="1:15" ht="14.25">
      <c r="A17" s="33">
        <v>0.0006944444444444445</v>
      </c>
      <c r="B17" s="32">
        <v>0.4</v>
      </c>
      <c r="C17" s="32" t="s">
        <v>147</v>
      </c>
      <c r="D17" s="32"/>
      <c r="E17" s="35">
        <f t="shared" si="1"/>
        <v>0.23333333333333328</v>
      </c>
      <c r="F17" s="35">
        <f t="shared" si="2"/>
        <v>0.42777777777777776</v>
      </c>
      <c r="G17" s="35">
        <f t="shared" si="3"/>
        <v>0.6465277777777777</v>
      </c>
      <c r="H17" s="38">
        <f t="shared" si="4"/>
        <v>0.7159722222222222</v>
      </c>
      <c r="I17" s="38">
        <f t="shared" si="5"/>
        <v>0.7819444444444444</v>
      </c>
      <c r="J17" s="44"/>
      <c r="K17" s="32"/>
      <c r="L17" s="32"/>
      <c r="M17" s="32"/>
      <c r="N17" s="32">
        <f t="shared" si="0"/>
        <v>5.500000000000001</v>
      </c>
      <c r="O17" s="32"/>
    </row>
    <row r="18" spans="1:15" ht="14.25">
      <c r="A18" s="33">
        <v>0.0006944444444444445</v>
      </c>
      <c r="B18" s="32">
        <v>0.3</v>
      </c>
      <c r="C18" s="32" t="s">
        <v>148</v>
      </c>
      <c r="D18" s="32"/>
      <c r="E18" s="35">
        <f t="shared" si="1"/>
        <v>0.23402777777777772</v>
      </c>
      <c r="F18" s="35">
        <f t="shared" si="2"/>
        <v>0.4284722222222222</v>
      </c>
      <c r="G18" s="35">
        <f t="shared" si="3"/>
        <v>0.6472222222222221</v>
      </c>
      <c r="H18" s="38">
        <f t="shared" si="4"/>
        <v>0.7166666666666667</v>
      </c>
      <c r="I18" s="38">
        <f t="shared" si="5"/>
        <v>0.7826388888888889</v>
      </c>
      <c r="J18" s="44"/>
      <c r="K18" s="32"/>
      <c r="L18" s="32"/>
      <c r="M18" s="32"/>
      <c r="N18" s="32">
        <f t="shared" si="0"/>
        <v>5.800000000000001</v>
      </c>
      <c r="O18" s="32"/>
    </row>
    <row r="19" spans="1:15" ht="14.25">
      <c r="A19" s="33">
        <v>0.0006944444444444445</v>
      </c>
      <c r="B19" s="32">
        <v>0.4</v>
      </c>
      <c r="C19" s="32" t="s">
        <v>149</v>
      </c>
      <c r="D19" s="32"/>
      <c r="E19" s="35">
        <f t="shared" si="1"/>
        <v>0.23472222222222217</v>
      </c>
      <c r="F19" s="35">
        <f t="shared" si="2"/>
        <v>0.42916666666666664</v>
      </c>
      <c r="G19" s="35">
        <f t="shared" si="3"/>
        <v>0.6479166666666666</v>
      </c>
      <c r="H19" s="38">
        <f t="shared" si="4"/>
        <v>0.7173611111111111</v>
      </c>
      <c r="I19" s="38">
        <f t="shared" si="5"/>
        <v>0.7833333333333333</v>
      </c>
      <c r="J19" s="44"/>
      <c r="K19" s="32"/>
      <c r="L19" s="32"/>
      <c r="M19" s="32"/>
      <c r="N19" s="32">
        <f t="shared" si="0"/>
        <v>6.200000000000001</v>
      </c>
      <c r="O19" s="32"/>
    </row>
    <row r="20" spans="1:15" ht="14.25">
      <c r="A20" s="33">
        <v>0.001388888888888889</v>
      </c>
      <c r="B20" s="32">
        <v>0.3</v>
      </c>
      <c r="C20" s="32" t="s">
        <v>150</v>
      </c>
      <c r="D20" s="32"/>
      <c r="E20" s="35">
        <f t="shared" si="1"/>
        <v>0.23611111111111105</v>
      </c>
      <c r="F20" s="35">
        <f t="shared" si="2"/>
        <v>0.4305555555555555</v>
      </c>
      <c r="G20" s="35">
        <f t="shared" si="3"/>
        <v>0.6493055555555555</v>
      </c>
      <c r="H20" s="38">
        <f t="shared" si="4"/>
        <v>0.71875</v>
      </c>
      <c r="I20" s="38">
        <f t="shared" si="5"/>
        <v>0.7847222222222222</v>
      </c>
      <c r="J20" s="44"/>
      <c r="K20" s="32"/>
      <c r="L20" s="32"/>
      <c r="M20" s="32"/>
      <c r="N20" s="32">
        <f t="shared" si="0"/>
        <v>6.500000000000001</v>
      </c>
      <c r="O20" s="32"/>
    </row>
    <row r="21" spans="1:15" ht="14.25">
      <c r="A21" s="33">
        <v>0.0020833333333333333</v>
      </c>
      <c r="B21" s="32">
        <v>2.5</v>
      </c>
      <c r="C21" t="s">
        <v>154</v>
      </c>
      <c r="D21" s="32"/>
      <c r="E21" s="27"/>
      <c r="F21" s="27"/>
      <c r="G21" s="27"/>
      <c r="H21" s="38">
        <f t="shared" si="4"/>
        <v>0.7208333333333333</v>
      </c>
      <c r="I21" s="38">
        <f t="shared" si="5"/>
        <v>0.7868055555555555</v>
      </c>
      <c r="J21" s="44"/>
      <c r="K21" s="32"/>
      <c r="L21" s="32"/>
      <c r="M21" s="32"/>
      <c r="N21" s="37">
        <f t="shared" si="0"/>
        <v>9</v>
      </c>
      <c r="O21" s="32"/>
    </row>
    <row r="22" spans="1:15" ht="14.25">
      <c r="A22" s="33">
        <v>0.002777777777777778</v>
      </c>
      <c r="B22" s="39">
        <v>2.2</v>
      </c>
      <c r="C22" s="39" t="s">
        <v>152</v>
      </c>
      <c r="D22" s="32"/>
      <c r="E22" s="44"/>
      <c r="F22" s="44"/>
      <c r="G22" s="44"/>
      <c r="H22" s="38">
        <f t="shared" si="4"/>
        <v>0.7236111111111111</v>
      </c>
      <c r="I22" s="38">
        <f t="shared" si="5"/>
        <v>0.7895833333333333</v>
      </c>
      <c r="J22" s="44"/>
      <c r="K22" s="32"/>
      <c r="L22" s="32"/>
      <c r="M22" s="32"/>
      <c r="N22" s="32">
        <f t="shared" si="0"/>
        <v>11.2</v>
      </c>
      <c r="O22" s="32"/>
    </row>
    <row r="23" spans="1:15" ht="14.25">
      <c r="A23" s="33">
        <f>SUM(A10:A22)</f>
        <v>0.01875</v>
      </c>
      <c r="B23" s="32"/>
      <c r="C23" s="32"/>
      <c r="D23" s="32"/>
      <c r="E23" s="27"/>
      <c r="F23" s="27"/>
      <c r="G23" s="27"/>
      <c r="H23" s="27"/>
      <c r="I23" s="27"/>
      <c r="J23" s="44"/>
      <c r="K23" s="32"/>
      <c r="L23" s="32"/>
      <c r="M23" s="32"/>
      <c r="N23" s="32"/>
      <c r="O23" s="32"/>
    </row>
    <row r="24" spans="1:15" ht="14.25">
      <c r="A24" s="32"/>
      <c r="B24" s="32"/>
      <c r="C24" s="32"/>
      <c r="D24" s="32"/>
      <c r="E24" s="44"/>
      <c r="F24" s="44"/>
      <c r="G24" s="44"/>
      <c r="H24" s="44"/>
      <c r="I24" s="44"/>
      <c r="J24" s="44"/>
      <c r="K24" s="32"/>
      <c r="L24" s="32"/>
      <c r="M24" s="32"/>
      <c r="N24" s="32"/>
      <c r="O24" s="32"/>
    </row>
    <row r="25" spans="1:15" ht="14.25">
      <c r="A25" s="32"/>
      <c r="B25" s="32"/>
      <c r="C25" s="32"/>
      <c r="D25" s="32"/>
      <c r="E25" s="27"/>
      <c r="F25" s="27"/>
      <c r="G25" s="27"/>
      <c r="H25" s="27"/>
      <c r="I25" s="27"/>
      <c r="J25" s="44"/>
      <c r="K25" s="32"/>
      <c r="L25" s="32"/>
      <c r="M25" s="32"/>
      <c r="N25" s="32"/>
      <c r="O25" s="32"/>
    </row>
    <row r="26" spans="1:15" ht="14.25">
      <c r="A26" s="32"/>
      <c r="B26" s="32"/>
      <c r="C26" s="32"/>
      <c r="D26" s="32"/>
      <c r="E26" s="44"/>
      <c r="F26" s="44"/>
      <c r="G26" s="44"/>
      <c r="H26" s="44"/>
      <c r="I26" s="44"/>
      <c r="J26" s="44"/>
      <c r="K26" s="32"/>
      <c r="L26" s="32"/>
      <c r="M26" s="32"/>
      <c r="N26" s="32"/>
      <c r="O26" s="32"/>
    </row>
    <row r="27" spans="1:15" ht="14.25">
      <c r="A27" s="32"/>
      <c r="B27" s="32"/>
      <c r="C27" s="32"/>
      <c r="D27" s="34">
        <v>10</v>
      </c>
      <c r="E27" s="45">
        <v>10</v>
      </c>
      <c r="F27" s="45">
        <v>10</v>
      </c>
      <c r="G27" s="45">
        <v>10</v>
      </c>
      <c r="H27" s="45">
        <v>10</v>
      </c>
      <c r="I27" s="45">
        <v>10</v>
      </c>
      <c r="J27" s="44"/>
      <c r="K27" s="32"/>
      <c r="L27" s="32"/>
      <c r="M27" s="32"/>
      <c r="N27" s="32"/>
      <c r="O27" s="32"/>
    </row>
    <row r="28" spans="1:15" ht="14.25">
      <c r="A28" s="32"/>
      <c r="B28" s="32"/>
      <c r="C28" t="s">
        <v>18</v>
      </c>
      <c r="D28" s="40"/>
      <c r="E28" s="40"/>
      <c r="F28" s="40"/>
      <c r="G28" s="40"/>
      <c r="H28" s="42">
        <v>0.75</v>
      </c>
      <c r="I28" s="41">
        <v>0.7909722222222223</v>
      </c>
      <c r="J28" s="44"/>
      <c r="K28" s="32"/>
      <c r="L28" s="32"/>
      <c r="M28" s="32"/>
      <c r="N28" s="32"/>
      <c r="O28" s="32"/>
    </row>
    <row r="29" spans="1:15" ht="14.25">
      <c r="A29" s="33">
        <v>0.002777777777777778</v>
      </c>
      <c r="B29" s="32">
        <v>2.2</v>
      </c>
      <c r="C29" t="s">
        <v>154</v>
      </c>
      <c r="D29" s="40"/>
      <c r="E29" s="40"/>
      <c r="F29" s="40"/>
      <c r="G29" s="40"/>
      <c r="H29" s="42">
        <f>H28+A29</f>
        <v>0.7527777777777778</v>
      </c>
      <c r="I29" s="41">
        <f>I28+A29</f>
        <v>0.7937500000000001</v>
      </c>
      <c r="J29" s="44"/>
      <c r="K29" s="32"/>
      <c r="L29" s="32"/>
      <c r="M29" s="32"/>
      <c r="N29" s="37">
        <v>2.2</v>
      </c>
      <c r="O29" s="32"/>
    </row>
    <row r="30" spans="1:15" ht="14.25">
      <c r="A30" s="33">
        <v>0.0020833333333333333</v>
      </c>
      <c r="B30" s="32">
        <v>2.5</v>
      </c>
      <c r="C30" s="32" t="s">
        <v>150</v>
      </c>
      <c r="D30" s="36">
        <v>0.2041666666666667</v>
      </c>
      <c r="E30" s="36">
        <v>0.2673611111111111</v>
      </c>
      <c r="F30" s="36">
        <v>0.43263888888888885</v>
      </c>
      <c r="G30" s="43">
        <v>0.6875</v>
      </c>
      <c r="H30" s="42">
        <f aca="true" t="shared" si="6" ref="H30:H39">H29+A30</f>
        <v>0.7548611111111111</v>
      </c>
      <c r="I30" s="41">
        <f aca="true" t="shared" si="7" ref="I30:I39">I29+A30</f>
        <v>0.7958333333333334</v>
      </c>
      <c r="J30" s="44"/>
      <c r="K30" s="32"/>
      <c r="L30" s="32"/>
      <c r="M30" s="32"/>
      <c r="N30" s="37">
        <f>N29+B30</f>
        <v>4.7</v>
      </c>
      <c r="O30" s="32"/>
    </row>
    <row r="31" spans="1:15" ht="14.25">
      <c r="A31" s="33">
        <v>0.0006944444444444445</v>
      </c>
      <c r="B31" s="32">
        <v>0.3</v>
      </c>
      <c r="C31" s="32" t="s">
        <v>149</v>
      </c>
      <c r="D31" s="35">
        <f>D30+A31</f>
        <v>0.20486111111111113</v>
      </c>
      <c r="E31" s="35">
        <f>E30+A31</f>
        <v>0.26805555555555555</v>
      </c>
      <c r="F31" s="35">
        <f>F30+A31</f>
        <v>0.4333333333333333</v>
      </c>
      <c r="G31" s="38">
        <f>G30+A31</f>
        <v>0.6881944444444444</v>
      </c>
      <c r="H31" s="42">
        <f t="shared" si="6"/>
        <v>0.7555555555555555</v>
      </c>
      <c r="I31" s="41">
        <f t="shared" si="7"/>
        <v>0.7965277777777778</v>
      </c>
      <c r="J31" s="44"/>
      <c r="K31" s="32"/>
      <c r="L31" s="32"/>
      <c r="M31" s="32"/>
      <c r="N31" s="37">
        <f aca="true" t="shared" si="8" ref="N31:N39">N30+B31</f>
        <v>5</v>
      </c>
      <c r="O31" s="32"/>
    </row>
    <row r="32" spans="1:15" ht="14.25">
      <c r="A32" s="33">
        <v>0.001388888888888889</v>
      </c>
      <c r="B32" s="32">
        <v>0.4</v>
      </c>
      <c r="C32" s="32" t="s">
        <v>148</v>
      </c>
      <c r="D32" s="35">
        <f aca="true" t="shared" si="9" ref="D32:D39">D31+A32</f>
        <v>0.20625000000000002</v>
      </c>
      <c r="E32" s="35">
        <f>E31+A32</f>
        <v>0.26944444444444443</v>
      </c>
      <c r="F32" s="35">
        <f>F31+A32</f>
        <v>0.4347222222222222</v>
      </c>
      <c r="G32" s="38">
        <f aca="true" t="shared" si="10" ref="G32:G39">G31+A32</f>
        <v>0.6895833333333333</v>
      </c>
      <c r="H32" s="42">
        <f t="shared" si="6"/>
        <v>0.7569444444444444</v>
      </c>
      <c r="I32" s="41">
        <f t="shared" si="7"/>
        <v>0.7979166666666667</v>
      </c>
      <c r="J32" s="44"/>
      <c r="K32" s="32"/>
      <c r="L32" s="32"/>
      <c r="M32" s="32"/>
      <c r="N32" s="37">
        <f t="shared" si="8"/>
        <v>5.4</v>
      </c>
      <c r="O32" s="32"/>
    </row>
    <row r="33" spans="1:15" ht="14.25">
      <c r="A33" s="33">
        <v>0.0006944444444444445</v>
      </c>
      <c r="B33" s="32">
        <v>0.3</v>
      </c>
      <c r="C33" s="32" t="s">
        <v>147</v>
      </c>
      <c r="D33" s="35">
        <f t="shared" si="9"/>
        <v>0.20694444444444446</v>
      </c>
      <c r="E33" s="35">
        <f aca="true" t="shared" si="11" ref="E33:E39">E32+A33</f>
        <v>0.2701388888888889</v>
      </c>
      <c r="F33" s="35">
        <f aca="true" t="shared" si="12" ref="F33:F39">F32+A33</f>
        <v>0.4354166666666666</v>
      </c>
      <c r="G33" s="38">
        <f t="shared" si="10"/>
        <v>0.6902777777777778</v>
      </c>
      <c r="H33" s="42">
        <f t="shared" si="6"/>
        <v>0.7576388888888889</v>
      </c>
      <c r="I33" s="41">
        <f t="shared" si="7"/>
        <v>0.7986111111111112</v>
      </c>
      <c r="J33" s="44"/>
      <c r="K33" s="32"/>
      <c r="L33" s="32"/>
      <c r="M33" s="32"/>
      <c r="N33" s="37">
        <f t="shared" si="8"/>
        <v>5.7</v>
      </c>
      <c r="O33" s="32"/>
    </row>
    <row r="34" spans="1:15" ht="14.25">
      <c r="A34" s="33">
        <v>0.0006944444444444445</v>
      </c>
      <c r="B34" s="32">
        <v>0.4</v>
      </c>
      <c r="C34" s="32" t="s">
        <v>151</v>
      </c>
      <c r="D34" s="35">
        <f t="shared" si="9"/>
        <v>0.2076388888888889</v>
      </c>
      <c r="E34" s="35">
        <f t="shared" si="11"/>
        <v>0.2708333333333333</v>
      </c>
      <c r="F34" s="35">
        <f t="shared" si="12"/>
        <v>0.43611111111111106</v>
      </c>
      <c r="G34" s="38">
        <f t="shared" si="10"/>
        <v>0.6909722222222222</v>
      </c>
      <c r="H34" s="42">
        <f t="shared" si="6"/>
        <v>0.7583333333333333</v>
      </c>
      <c r="I34" s="41">
        <f t="shared" si="7"/>
        <v>0.7993055555555556</v>
      </c>
      <c r="J34" s="44"/>
      <c r="K34" s="32"/>
      <c r="L34" s="32"/>
      <c r="M34" s="32"/>
      <c r="N34" s="37">
        <f t="shared" si="8"/>
        <v>6.1000000000000005</v>
      </c>
      <c r="O34" s="32"/>
    </row>
    <row r="35" spans="1:15" ht="14.25">
      <c r="A35" s="33">
        <v>0.001388888888888889</v>
      </c>
      <c r="B35" s="32">
        <v>0.9</v>
      </c>
      <c r="C35" s="32" t="s">
        <v>145</v>
      </c>
      <c r="D35" s="35">
        <f t="shared" si="9"/>
        <v>0.20902777777777778</v>
      </c>
      <c r="E35" s="35">
        <f t="shared" si="11"/>
        <v>0.2722222222222222</v>
      </c>
      <c r="F35" s="35">
        <f t="shared" si="12"/>
        <v>0.43749999999999994</v>
      </c>
      <c r="G35" s="38">
        <f t="shared" si="10"/>
        <v>0.6923611111111111</v>
      </c>
      <c r="H35" s="42">
        <f t="shared" si="6"/>
        <v>0.7597222222222222</v>
      </c>
      <c r="I35" s="41">
        <f t="shared" si="7"/>
        <v>0.8006944444444445</v>
      </c>
      <c r="J35" s="44"/>
      <c r="K35" s="32"/>
      <c r="L35" s="32"/>
      <c r="M35" s="32"/>
      <c r="N35" s="37">
        <f t="shared" si="8"/>
        <v>7.000000000000001</v>
      </c>
      <c r="O35" s="32"/>
    </row>
    <row r="36" spans="1:15" ht="14.25">
      <c r="A36" s="33">
        <v>0.001388888888888889</v>
      </c>
      <c r="B36" s="32">
        <v>0.5</v>
      </c>
      <c r="C36" s="32" t="s">
        <v>144</v>
      </c>
      <c r="D36" s="35">
        <f t="shared" si="9"/>
        <v>0.21041666666666667</v>
      </c>
      <c r="E36" s="35">
        <f t="shared" si="11"/>
        <v>0.2736111111111111</v>
      </c>
      <c r="F36" s="35">
        <f t="shared" si="12"/>
        <v>0.43888888888888883</v>
      </c>
      <c r="G36" s="38">
        <f t="shared" si="10"/>
        <v>0.69375</v>
      </c>
      <c r="H36" s="42">
        <f t="shared" si="6"/>
        <v>0.7611111111111111</v>
      </c>
      <c r="I36" s="41">
        <f t="shared" si="7"/>
        <v>0.8020833333333334</v>
      </c>
      <c r="J36" s="44"/>
      <c r="K36" s="32"/>
      <c r="L36" s="32"/>
      <c r="M36" s="32"/>
      <c r="N36" s="37">
        <f t="shared" si="8"/>
        <v>7.500000000000001</v>
      </c>
      <c r="O36" s="32"/>
    </row>
    <row r="37" spans="1:15" ht="14.25">
      <c r="A37" s="33">
        <v>0.001388888888888889</v>
      </c>
      <c r="B37" s="32">
        <v>0.8</v>
      </c>
      <c r="C37" s="32" t="s">
        <v>11</v>
      </c>
      <c r="D37" s="35">
        <f t="shared" si="9"/>
        <v>0.21180555555555555</v>
      </c>
      <c r="E37" s="35">
        <f t="shared" si="11"/>
        <v>0.27499999999999997</v>
      </c>
      <c r="F37" s="35">
        <f t="shared" si="12"/>
        <v>0.4402777777777777</v>
      </c>
      <c r="G37" s="38">
        <f t="shared" si="10"/>
        <v>0.6951388888888889</v>
      </c>
      <c r="H37" s="42">
        <f t="shared" si="6"/>
        <v>0.7625</v>
      </c>
      <c r="I37" s="41">
        <f t="shared" si="7"/>
        <v>0.8034722222222223</v>
      </c>
      <c r="J37" s="44"/>
      <c r="K37" s="32"/>
      <c r="L37" s="32"/>
      <c r="M37" s="32"/>
      <c r="N37" s="37">
        <f t="shared" si="8"/>
        <v>8.3</v>
      </c>
      <c r="O37" s="32"/>
    </row>
    <row r="38" spans="1:15" ht="14.25">
      <c r="A38" s="33">
        <v>0.002777777777777778</v>
      </c>
      <c r="B38" s="32">
        <v>1.5</v>
      </c>
      <c r="C38" s="32" t="s">
        <v>10</v>
      </c>
      <c r="D38" s="35">
        <f t="shared" si="9"/>
        <v>0.21458333333333332</v>
      </c>
      <c r="E38" s="35">
        <f t="shared" si="11"/>
        <v>0.27777777777777773</v>
      </c>
      <c r="F38" s="35">
        <f>F37+5/24/60</f>
        <v>0.4437499999999999</v>
      </c>
      <c r="G38" s="38">
        <f>G37+6/24/60</f>
        <v>0.6993055555555555</v>
      </c>
      <c r="H38" s="42">
        <f t="shared" si="6"/>
        <v>0.7652777777777777</v>
      </c>
      <c r="I38" s="41">
        <f t="shared" si="7"/>
        <v>0.80625</v>
      </c>
      <c r="J38" s="44"/>
      <c r="K38" s="32"/>
      <c r="L38" s="32"/>
      <c r="M38" s="32"/>
      <c r="N38" s="37">
        <f t="shared" si="8"/>
        <v>9.8</v>
      </c>
      <c r="O38" s="32"/>
    </row>
    <row r="39" spans="1:15" ht="14.25">
      <c r="A39" s="33">
        <v>0.0006944444444444445</v>
      </c>
      <c r="B39" s="32">
        <v>0.3</v>
      </c>
      <c r="C39" s="32" t="s">
        <v>20</v>
      </c>
      <c r="D39" s="35">
        <f t="shared" si="9"/>
        <v>0.21527777777777776</v>
      </c>
      <c r="E39" s="35">
        <f t="shared" si="11"/>
        <v>0.2784722222222222</v>
      </c>
      <c r="F39" s="35">
        <f t="shared" si="12"/>
        <v>0.44444444444444436</v>
      </c>
      <c r="G39" s="38">
        <f t="shared" si="10"/>
        <v>0.7</v>
      </c>
      <c r="H39" s="42">
        <f t="shared" si="6"/>
        <v>0.7659722222222222</v>
      </c>
      <c r="I39" s="41">
        <f t="shared" si="7"/>
        <v>0.8069444444444445</v>
      </c>
      <c r="J39" s="44"/>
      <c r="K39" s="32"/>
      <c r="L39" s="32"/>
      <c r="M39" s="32"/>
      <c r="N39" s="37">
        <f t="shared" si="8"/>
        <v>10.100000000000001</v>
      </c>
      <c r="O39" s="32"/>
    </row>
    <row r="40" spans="1:15" ht="14.25">
      <c r="A40" s="33">
        <f>SUM(A29:A39)</f>
        <v>0.015972222222222224</v>
      </c>
      <c r="B40" s="32">
        <f>SUM(B29:B39)</f>
        <v>10.100000000000001</v>
      </c>
      <c r="C40" s="32"/>
      <c r="E40" s="27"/>
      <c r="F40" s="27"/>
      <c r="G40" s="27"/>
      <c r="H40" s="27"/>
      <c r="I40" s="27"/>
      <c r="J40" s="44"/>
      <c r="K40" s="32"/>
      <c r="L40" s="32"/>
      <c r="M40" s="32"/>
      <c r="N40" s="37"/>
      <c r="O40" s="32"/>
    </row>
    <row r="41" spans="1:10" ht="14.25">
      <c r="A41" s="20"/>
      <c r="C41" s="48" t="s">
        <v>156</v>
      </c>
      <c r="D41" s="49">
        <v>0.21875</v>
      </c>
      <c r="E41" s="49">
        <v>0.28541666666666665</v>
      </c>
      <c r="F41" s="49">
        <v>0.4513888888888889</v>
      </c>
      <c r="G41" s="50"/>
      <c r="H41" s="49">
        <v>0.7743055555555555</v>
      </c>
      <c r="I41" s="64"/>
      <c r="J41" s="27"/>
    </row>
    <row r="42" spans="3:10" ht="14.25">
      <c r="C42" s="51"/>
      <c r="D42" s="52" t="s">
        <v>158</v>
      </c>
      <c r="E42" s="52" t="s">
        <v>157</v>
      </c>
      <c r="F42" s="52" t="s">
        <v>158</v>
      </c>
      <c r="G42" s="52"/>
      <c r="H42" s="52" t="s">
        <v>158</v>
      </c>
      <c r="I42" s="65"/>
      <c r="J42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A51"/>
  <sheetViews>
    <sheetView zoomScale="85" zoomScaleNormal="85" zoomScaleSheetLayoutView="100" zoomScalePageLayoutView="0" workbookViewId="0" topLeftCell="A1">
      <selection activeCell="S15" sqref="S15"/>
    </sheetView>
  </sheetViews>
  <sheetFormatPr defaultColWidth="6.8984375" defaultRowHeight="14.25" customHeight="1"/>
  <cols>
    <col min="1" max="1" width="6.8984375" style="268" customWidth="1"/>
    <col min="2" max="3" width="0" style="268" hidden="1" customWidth="1"/>
    <col min="4" max="7" width="6.8984375" style="268" customWidth="1"/>
    <col min="8" max="26" width="6.8984375" style="272" customWidth="1"/>
    <col min="27" max="16384" width="6.8984375" style="268" customWidth="1"/>
  </cols>
  <sheetData>
    <row r="1" ht="14.25" customHeight="1">
      <c r="AA1" s="272"/>
    </row>
    <row r="2" spans="2:27" ht="19.5" customHeight="1">
      <c r="B2" s="280"/>
      <c r="C2" s="280"/>
      <c r="D2" s="280"/>
      <c r="E2" s="280"/>
      <c r="F2" s="280"/>
      <c r="H2" s="252" t="s">
        <v>248</v>
      </c>
      <c r="I2" s="344">
        <v>34</v>
      </c>
      <c r="AA2" s="272"/>
    </row>
    <row r="3" spans="2:27" ht="14.25" customHeight="1">
      <c r="B3" s="280"/>
      <c r="C3" s="280"/>
      <c r="D3" s="356"/>
      <c r="E3" s="274"/>
      <c r="F3" s="274"/>
      <c r="AA3" s="272"/>
    </row>
    <row r="4" spans="2:27" ht="14.25" customHeight="1">
      <c r="B4" s="280"/>
      <c r="C4" s="280"/>
      <c r="D4" s="356"/>
      <c r="E4" s="274"/>
      <c r="F4" s="274"/>
      <c r="AA4" s="272"/>
    </row>
    <row r="5" spans="2:27" ht="14.25" customHeight="1">
      <c r="B5" s="280"/>
      <c r="C5" s="280"/>
      <c r="D5" s="356"/>
      <c r="E5" s="274"/>
      <c r="F5" s="274"/>
      <c r="H5" s="327"/>
      <c r="AA5" s="272"/>
    </row>
    <row r="6" spans="2:27" ht="14.25" customHeight="1">
      <c r="B6" s="246"/>
      <c r="C6" s="246"/>
      <c r="D6" s="339"/>
      <c r="E6" s="274"/>
      <c r="F6" s="274"/>
      <c r="I6" s="268"/>
      <c r="J6" s="268"/>
      <c r="K6" s="268"/>
      <c r="L6" s="268"/>
      <c r="M6" s="268"/>
      <c r="AA6" s="272"/>
    </row>
    <row r="7" spans="2:27" ht="14.25" customHeight="1" thickBot="1">
      <c r="B7" s="246"/>
      <c r="C7" s="246"/>
      <c r="D7" s="246"/>
      <c r="E7" s="277"/>
      <c r="F7" s="274"/>
      <c r="I7" s="180"/>
      <c r="J7" s="180"/>
      <c r="K7" s="180"/>
      <c r="L7" s="348"/>
      <c r="M7" s="348"/>
      <c r="AA7" s="272"/>
    </row>
    <row r="8" spans="9:27" ht="14.25" customHeight="1" thickBot="1">
      <c r="I8" s="399" t="s">
        <v>4</v>
      </c>
      <c r="J8" s="400"/>
      <c r="K8" s="401"/>
      <c r="L8" s="349"/>
      <c r="M8" s="349"/>
      <c r="AA8" s="272"/>
    </row>
    <row r="9" spans="2:26" ht="14.25" customHeight="1" thickTop="1">
      <c r="B9" s="269"/>
      <c r="C9" s="174">
        <v>0</v>
      </c>
      <c r="D9" s="376" t="s">
        <v>6</v>
      </c>
      <c r="E9" s="377"/>
      <c r="F9" s="377"/>
      <c r="G9" s="377"/>
      <c r="H9" s="377"/>
      <c r="I9" s="152">
        <v>0.2638888888888889</v>
      </c>
      <c r="J9" s="328">
        <v>0.40972222222222227</v>
      </c>
      <c r="K9" s="371">
        <v>0.5729166666666666</v>
      </c>
      <c r="Z9" s="268"/>
    </row>
    <row r="10" spans="2:26" ht="14.25" customHeight="1">
      <c r="B10" s="270">
        <v>0.001388888888888889</v>
      </c>
      <c r="C10" s="174">
        <v>0.8</v>
      </c>
      <c r="D10" s="374" t="s">
        <v>90</v>
      </c>
      <c r="E10" s="375"/>
      <c r="F10" s="375"/>
      <c r="G10" s="375"/>
      <c r="H10" s="375"/>
      <c r="I10" s="162">
        <f aca="true" t="shared" si="0" ref="I10:K11">I9+$B10</f>
        <v>0.2652777777777778</v>
      </c>
      <c r="J10" s="162">
        <f t="shared" si="0"/>
        <v>0.41111111111111115</v>
      </c>
      <c r="K10" s="365">
        <f t="shared" si="0"/>
        <v>0.5743055555555555</v>
      </c>
      <c r="Z10" s="268"/>
    </row>
    <row r="11" spans="2:26" ht="14.25" customHeight="1">
      <c r="B11" s="270">
        <v>0.0006944444444444445</v>
      </c>
      <c r="C11" s="174">
        <v>1.2</v>
      </c>
      <c r="D11" s="374" t="s">
        <v>91</v>
      </c>
      <c r="E11" s="375"/>
      <c r="F11" s="375"/>
      <c r="G11" s="375"/>
      <c r="H11" s="375"/>
      <c r="I11" s="162">
        <f t="shared" si="0"/>
        <v>0.2659722222222222</v>
      </c>
      <c r="J11" s="162">
        <f t="shared" si="0"/>
        <v>0.4118055555555556</v>
      </c>
      <c r="K11" s="365">
        <f t="shared" si="0"/>
        <v>0.575</v>
      </c>
      <c r="Z11" s="268"/>
    </row>
    <row r="12" spans="2:26" ht="14.25" customHeight="1">
      <c r="B12" s="270">
        <v>0.0020833333333333333</v>
      </c>
      <c r="C12" s="174">
        <v>2.5</v>
      </c>
      <c r="D12" s="374" t="s">
        <v>261</v>
      </c>
      <c r="E12" s="375"/>
      <c r="F12" s="375"/>
      <c r="G12" s="375"/>
      <c r="H12" s="375"/>
      <c r="I12" s="162">
        <f>I11+$B12</f>
        <v>0.26805555555555555</v>
      </c>
      <c r="J12" s="162">
        <f>J11+$B12</f>
        <v>0.4138888888888889</v>
      </c>
      <c r="K12" s="365">
        <f>K11+$B12</f>
        <v>0.5770833333333333</v>
      </c>
      <c r="Z12" s="268"/>
    </row>
    <row r="13" spans="2:26" ht="14.25" customHeight="1">
      <c r="B13" s="270">
        <v>0.004861111111111111</v>
      </c>
      <c r="C13" s="174">
        <v>4.2</v>
      </c>
      <c r="D13" s="374" t="s">
        <v>246</v>
      </c>
      <c r="E13" s="375"/>
      <c r="F13" s="375"/>
      <c r="G13" s="375"/>
      <c r="H13" s="375"/>
      <c r="I13" s="162">
        <f>I12+6/24/60</f>
        <v>0.2722222222222222</v>
      </c>
      <c r="J13" s="162">
        <f aca="true" t="shared" si="1" ref="J13:K15">J12+$B13</f>
        <v>0.41875</v>
      </c>
      <c r="K13" s="365">
        <f t="shared" si="1"/>
        <v>0.5819444444444444</v>
      </c>
      <c r="Z13" s="268"/>
    </row>
    <row r="14" spans="2:26" ht="14.25" customHeight="1">
      <c r="B14" s="270">
        <v>0.0006944444444444445</v>
      </c>
      <c r="C14" s="174">
        <v>4.9</v>
      </c>
      <c r="D14" s="374" t="s">
        <v>22</v>
      </c>
      <c r="E14" s="375"/>
      <c r="F14" s="375"/>
      <c r="G14" s="375"/>
      <c r="H14" s="375"/>
      <c r="I14" s="162">
        <f>I13+$B14</f>
        <v>0.27291666666666664</v>
      </c>
      <c r="J14" s="162">
        <f t="shared" si="1"/>
        <v>0.41944444444444445</v>
      </c>
      <c r="K14" s="365">
        <f t="shared" si="1"/>
        <v>0.5826388888888888</v>
      </c>
      <c r="Z14" s="268"/>
    </row>
    <row r="15" spans="2:26" ht="14.25" customHeight="1">
      <c r="B15" s="270">
        <v>0.0020833333333333333</v>
      </c>
      <c r="C15" s="174">
        <v>5.8</v>
      </c>
      <c r="D15" s="374" t="s">
        <v>10</v>
      </c>
      <c r="E15" s="375"/>
      <c r="F15" s="375"/>
      <c r="G15" s="375"/>
      <c r="H15" s="375"/>
      <c r="I15" s="162">
        <f>I14+$B15</f>
        <v>0.27499999999999997</v>
      </c>
      <c r="J15" s="162">
        <f t="shared" si="1"/>
        <v>0.4215277777777778</v>
      </c>
      <c r="K15" s="365">
        <f t="shared" si="1"/>
        <v>0.5847222222222221</v>
      </c>
      <c r="Z15" s="268"/>
    </row>
    <row r="16" spans="2:26" ht="14.25" customHeight="1">
      <c r="B16" s="270">
        <v>0.0006944444444444445</v>
      </c>
      <c r="C16" s="174">
        <v>6.3</v>
      </c>
      <c r="D16" s="374" t="s">
        <v>20</v>
      </c>
      <c r="E16" s="375"/>
      <c r="F16" s="375"/>
      <c r="G16" s="375"/>
      <c r="H16" s="375"/>
      <c r="I16" s="162">
        <f aca="true" t="shared" si="2" ref="I16:K18">I15+$B16</f>
        <v>0.2756944444444444</v>
      </c>
      <c r="J16" s="162">
        <f t="shared" si="2"/>
        <v>0.4222222222222222</v>
      </c>
      <c r="K16" s="365">
        <f t="shared" si="2"/>
        <v>0.5854166666666666</v>
      </c>
      <c r="Z16" s="268"/>
    </row>
    <row r="17" spans="2:26" ht="14.25" customHeight="1">
      <c r="B17" s="175">
        <v>0.001388888888888889</v>
      </c>
      <c r="C17" s="174">
        <v>6.9</v>
      </c>
      <c r="D17" s="374" t="s">
        <v>21</v>
      </c>
      <c r="E17" s="375"/>
      <c r="F17" s="375"/>
      <c r="G17" s="375"/>
      <c r="H17" s="375"/>
      <c r="I17" s="162">
        <f>I16+$B17</f>
        <v>0.2770833333333333</v>
      </c>
      <c r="J17" s="162">
        <f>J16+$B17</f>
        <v>0.4236111111111111</v>
      </c>
      <c r="K17" s="365">
        <f>K16+$B17</f>
        <v>0.5868055555555555</v>
      </c>
      <c r="Z17" s="268"/>
    </row>
    <row r="18" spans="2:26" ht="14.25" customHeight="1">
      <c r="B18" s="270">
        <v>0.002777777777777778</v>
      </c>
      <c r="C18" s="174">
        <v>8.2</v>
      </c>
      <c r="D18" s="374" t="s">
        <v>203</v>
      </c>
      <c r="E18" s="375"/>
      <c r="F18" s="375"/>
      <c r="G18" s="375"/>
      <c r="H18" s="375"/>
      <c r="I18" s="162" t="s">
        <v>249</v>
      </c>
      <c r="J18" s="162">
        <f t="shared" si="2"/>
        <v>0.4263888888888889</v>
      </c>
      <c r="K18" s="365">
        <f t="shared" si="2"/>
        <v>0.5895833333333332</v>
      </c>
      <c r="Z18" s="268"/>
    </row>
    <row r="19" spans="2:26" ht="14.25" customHeight="1">
      <c r="B19" s="175">
        <v>0.002777777777777778</v>
      </c>
      <c r="C19" s="174">
        <v>7</v>
      </c>
      <c r="D19" s="168" t="s">
        <v>35</v>
      </c>
      <c r="E19" s="169"/>
      <c r="F19" s="169"/>
      <c r="G19" s="169"/>
      <c r="H19" s="169"/>
      <c r="I19" s="153">
        <f>I17+$B19</f>
        <v>0.27986111111111106</v>
      </c>
      <c r="J19" s="329" t="s">
        <v>249</v>
      </c>
      <c r="K19" s="366" t="s">
        <v>249</v>
      </c>
      <c r="Z19" s="268"/>
    </row>
    <row r="20" spans="2:26" ht="14.25" customHeight="1">
      <c r="B20" s="270">
        <v>0.0020833333333333333</v>
      </c>
      <c r="C20" s="174">
        <v>9.3</v>
      </c>
      <c r="D20" s="374" t="s">
        <v>202</v>
      </c>
      <c r="E20" s="375"/>
      <c r="F20" s="375"/>
      <c r="G20" s="375"/>
      <c r="H20" s="375"/>
      <c r="I20" s="153" t="s">
        <v>249</v>
      </c>
      <c r="J20" s="330">
        <f>J18+$B20</f>
        <v>0.4284722222222222</v>
      </c>
      <c r="K20" s="367">
        <f>K18+$B20</f>
        <v>0.5916666666666666</v>
      </c>
      <c r="Z20" s="268"/>
    </row>
    <row r="21" spans="2:26" ht="14.25" customHeight="1">
      <c r="B21" s="270">
        <v>0.003472222222222222</v>
      </c>
      <c r="C21" s="174">
        <v>11.9</v>
      </c>
      <c r="D21" s="374" t="s">
        <v>200</v>
      </c>
      <c r="E21" s="375"/>
      <c r="F21" s="375"/>
      <c r="G21" s="375"/>
      <c r="H21" s="375"/>
      <c r="I21" s="153" t="s">
        <v>249</v>
      </c>
      <c r="J21" s="330">
        <f>J20+$B21</f>
        <v>0.4319444444444444</v>
      </c>
      <c r="K21" s="367">
        <f>K20+$B21</f>
        <v>0.5951388888888888</v>
      </c>
      <c r="Z21" s="268"/>
    </row>
    <row r="22" spans="2:26" ht="14.25" customHeight="1">
      <c r="B22" s="175">
        <v>0.001388888888888889</v>
      </c>
      <c r="C22" s="174">
        <v>8.1</v>
      </c>
      <c r="D22" s="374" t="s">
        <v>36</v>
      </c>
      <c r="E22" s="375"/>
      <c r="F22" s="375"/>
      <c r="G22" s="375"/>
      <c r="H22" s="375"/>
      <c r="I22" s="153">
        <f>I19+$B22</f>
        <v>0.28124999999999994</v>
      </c>
      <c r="J22" s="329" t="s">
        <v>52</v>
      </c>
      <c r="K22" s="366" t="s">
        <v>52</v>
      </c>
      <c r="Z22" s="268"/>
    </row>
    <row r="23" spans="2:26" ht="14.25" customHeight="1">
      <c r="B23" s="175">
        <v>0.001388888888888889</v>
      </c>
      <c r="C23" s="174">
        <v>8.8</v>
      </c>
      <c r="D23" s="374" t="s">
        <v>37</v>
      </c>
      <c r="E23" s="375"/>
      <c r="F23" s="375"/>
      <c r="G23" s="375"/>
      <c r="H23" s="375"/>
      <c r="I23" s="153">
        <f>I22+1/24/60</f>
        <v>0.2819444444444444</v>
      </c>
      <c r="J23" s="329" t="s">
        <v>52</v>
      </c>
      <c r="K23" s="366" t="s">
        <v>52</v>
      </c>
      <c r="Z23" s="268"/>
    </row>
    <row r="24" spans="2:26" ht="14.25" customHeight="1">
      <c r="B24" s="175">
        <v>0.004166666666666667</v>
      </c>
      <c r="C24" s="174">
        <v>13.2</v>
      </c>
      <c r="D24" s="374" t="s">
        <v>38</v>
      </c>
      <c r="E24" s="375"/>
      <c r="F24" s="375"/>
      <c r="G24" s="375"/>
      <c r="H24" s="375"/>
      <c r="I24" s="153">
        <f>I23+5/24/60</f>
        <v>0.2854166666666666</v>
      </c>
      <c r="J24" s="329" t="s">
        <v>52</v>
      </c>
      <c r="K24" s="366" t="s">
        <v>52</v>
      </c>
      <c r="Z24" s="268"/>
    </row>
    <row r="25" spans="2:26" ht="14.25" customHeight="1">
      <c r="B25" s="175">
        <v>0.0020833333333333333</v>
      </c>
      <c r="C25" s="174">
        <v>16.1</v>
      </c>
      <c r="D25" s="374" t="s">
        <v>39</v>
      </c>
      <c r="E25" s="375"/>
      <c r="F25" s="375"/>
      <c r="G25" s="375"/>
      <c r="H25" s="375"/>
      <c r="I25" s="153">
        <f>I24+2/24/60</f>
        <v>0.2868055555555555</v>
      </c>
      <c r="J25" s="329" t="s">
        <v>52</v>
      </c>
      <c r="K25" s="366" t="s">
        <v>52</v>
      </c>
      <c r="Z25" s="268"/>
    </row>
    <row r="26" spans="2:26" ht="14.25" customHeight="1">
      <c r="B26" s="175">
        <v>0.001388888888888889</v>
      </c>
      <c r="C26" s="174">
        <v>16.9</v>
      </c>
      <c r="D26" s="374" t="s">
        <v>40</v>
      </c>
      <c r="E26" s="375"/>
      <c r="F26" s="375"/>
      <c r="G26" s="375"/>
      <c r="H26" s="375"/>
      <c r="I26" s="153">
        <f>I25+$B26</f>
        <v>0.28819444444444436</v>
      </c>
      <c r="J26" s="329" t="s">
        <v>52</v>
      </c>
      <c r="K26" s="366" t="s">
        <v>52</v>
      </c>
      <c r="Z26" s="268"/>
    </row>
    <row r="27" spans="2:26" ht="14.25" customHeight="1">
      <c r="B27" s="175">
        <v>0.0006944444444444445</v>
      </c>
      <c r="C27" s="174">
        <v>18</v>
      </c>
      <c r="D27" s="374" t="s">
        <v>231</v>
      </c>
      <c r="E27" s="375"/>
      <c r="F27" s="375"/>
      <c r="G27" s="375"/>
      <c r="H27" s="375"/>
      <c r="I27" s="153">
        <f>I26+$B27</f>
        <v>0.2888888888888888</v>
      </c>
      <c r="J27" s="329" t="s">
        <v>52</v>
      </c>
      <c r="K27" s="366" t="s">
        <v>52</v>
      </c>
      <c r="Z27" s="268"/>
    </row>
    <row r="28" spans="2:26" ht="14.25" customHeight="1">
      <c r="B28" s="175">
        <v>0.001388888888888889</v>
      </c>
      <c r="C28" s="174">
        <v>18.5</v>
      </c>
      <c r="D28" s="374" t="s">
        <v>92</v>
      </c>
      <c r="E28" s="375"/>
      <c r="F28" s="375"/>
      <c r="G28" s="375"/>
      <c r="H28" s="375"/>
      <c r="I28" s="153">
        <f>I27+$B28</f>
        <v>0.2902777777777777</v>
      </c>
      <c r="J28" s="329" t="s">
        <v>52</v>
      </c>
      <c r="K28" s="366" t="s">
        <v>52</v>
      </c>
      <c r="Z28" s="268"/>
    </row>
    <row r="29" spans="2:26" ht="14.25" customHeight="1">
      <c r="B29" s="175">
        <v>0.0006944444444444445</v>
      </c>
      <c r="C29" s="174">
        <v>18.8</v>
      </c>
      <c r="D29" s="374" t="s">
        <v>93</v>
      </c>
      <c r="E29" s="375"/>
      <c r="F29" s="375"/>
      <c r="G29" s="375"/>
      <c r="H29" s="375"/>
      <c r="I29" s="153">
        <f>I28+$B29</f>
        <v>0.29097222222222213</v>
      </c>
      <c r="J29" s="329" t="s">
        <v>52</v>
      </c>
      <c r="K29" s="366" t="s">
        <v>52</v>
      </c>
      <c r="Z29" s="268"/>
    </row>
    <row r="30" spans="2:26" ht="14.25" customHeight="1" thickBot="1">
      <c r="B30" s="176">
        <v>0.002777777777777778</v>
      </c>
      <c r="C30" s="177">
        <v>21.1</v>
      </c>
      <c r="D30" s="378" t="s">
        <v>41</v>
      </c>
      <c r="E30" s="379"/>
      <c r="F30" s="379"/>
      <c r="G30" s="379"/>
      <c r="H30" s="379"/>
      <c r="I30" s="154">
        <f>I29+$B30</f>
        <v>0.2937499999999999</v>
      </c>
      <c r="J30" s="331" t="s">
        <v>52</v>
      </c>
      <c r="K30" s="368" t="s">
        <v>52</v>
      </c>
      <c r="Z30" s="268"/>
    </row>
    <row r="31" ht="14.25" customHeight="1" thickBot="1" thickTop="1">
      <c r="Z31" s="268"/>
    </row>
    <row r="32" spans="2:26" ht="14.25" customHeight="1" thickTop="1">
      <c r="B32" s="270"/>
      <c r="C32" s="174">
        <v>0</v>
      </c>
      <c r="D32" s="376" t="s">
        <v>41</v>
      </c>
      <c r="E32" s="377"/>
      <c r="F32" s="377"/>
      <c r="G32" s="377"/>
      <c r="H32" s="377"/>
      <c r="I32" s="328">
        <v>0.2951388888888889</v>
      </c>
      <c r="J32" s="332" t="s">
        <v>52</v>
      </c>
      <c r="K32" s="369" t="s">
        <v>52</v>
      </c>
      <c r="Z32" s="268"/>
    </row>
    <row r="33" spans="2:26" ht="14.25" customHeight="1">
      <c r="B33" s="175">
        <v>0.004166666666666667</v>
      </c>
      <c r="C33" s="174">
        <v>3.3</v>
      </c>
      <c r="D33" s="374" t="s">
        <v>42</v>
      </c>
      <c r="E33" s="375"/>
      <c r="F33" s="375"/>
      <c r="G33" s="375"/>
      <c r="H33" s="375"/>
      <c r="I33" s="162">
        <f aca="true" t="shared" si="3" ref="I33:I39">I32+$B33</f>
        <v>0.29930555555555555</v>
      </c>
      <c r="J33" s="329" t="s">
        <v>52</v>
      </c>
      <c r="K33" s="366" t="s">
        <v>52</v>
      </c>
      <c r="Z33" s="268"/>
    </row>
    <row r="34" spans="2:26" ht="14.25" customHeight="1">
      <c r="B34" s="175">
        <v>0.003472222222222222</v>
      </c>
      <c r="C34" s="174">
        <v>5.2</v>
      </c>
      <c r="D34" s="374" t="s">
        <v>43</v>
      </c>
      <c r="E34" s="375"/>
      <c r="F34" s="375"/>
      <c r="G34" s="375"/>
      <c r="H34" s="375"/>
      <c r="I34" s="162">
        <f t="shared" si="3"/>
        <v>0.30277777777777776</v>
      </c>
      <c r="J34" s="329" t="s">
        <v>52</v>
      </c>
      <c r="K34" s="366" t="s">
        <v>52</v>
      </c>
      <c r="Z34" s="268"/>
    </row>
    <row r="35" spans="2:26" ht="14.25" customHeight="1">
      <c r="B35" s="175">
        <v>0.0020833333333333333</v>
      </c>
      <c r="C35" s="174">
        <v>7.3</v>
      </c>
      <c r="D35" s="374" t="s">
        <v>38</v>
      </c>
      <c r="E35" s="375"/>
      <c r="F35" s="375"/>
      <c r="G35" s="375"/>
      <c r="H35" s="375"/>
      <c r="I35" s="162">
        <f t="shared" si="3"/>
        <v>0.3048611111111111</v>
      </c>
      <c r="J35" s="329" t="s">
        <v>52</v>
      </c>
      <c r="K35" s="366" t="s">
        <v>52</v>
      </c>
      <c r="Z35" s="268"/>
    </row>
    <row r="36" spans="2:26" ht="14.25" customHeight="1">
      <c r="B36" s="270">
        <v>0.0020833333333333333</v>
      </c>
      <c r="C36" s="174">
        <v>9.4</v>
      </c>
      <c r="D36" s="374" t="s">
        <v>43</v>
      </c>
      <c r="E36" s="375"/>
      <c r="F36" s="375"/>
      <c r="G36" s="375"/>
      <c r="H36" s="375"/>
      <c r="I36" s="162">
        <f t="shared" si="3"/>
        <v>0.3069444444444444</v>
      </c>
      <c r="J36" s="329" t="s">
        <v>52</v>
      </c>
      <c r="K36" s="366" t="s">
        <v>52</v>
      </c>
      <c r="Z36" s="268"/>
    </row>
    <row r="37" spans="2:26" ht="14.25" customHeight="1">
      <c r="B37" s="270">
        <v>0.0020833333333333333</v>
      </c>
      <c r="C37" s="174">
        <f>22.1-9.3</f>
        <v>12.8</v>
      </c>
      <c r="D37" s="374" t="s">
        <v>200</v>
      </c>
      <c r="E37" s="375"/>
      <c r="F37" s="375"/>
      <c r="G37" s="375"/>
      <c r="H37" s="375"/>
      <c r="I37" s="162">
        <f t="shared" si="3"/>
        <v>0.30902777777777773</v>
      </c>
      <c r="J37" s="162">
        <v>0.4270833333333333</v>
      </c>
      <c r="K37" s="365">
        <v>0.6006944444444444</v>
      </c>
      <c r="Z37" s="268"/>
    </row>
    <row r="38" spans="2:26" ht="14.25" customHeight="1">
      <c r="B38" s="270">
        <v>0.0020833333333333333</v>
      </c>
      <c r="C38" s="174">
        <v>13.6</v>
      </c>
      <c r="D38" s="374" t="s">
        <v>201</v>
      </c>
      <c r="E38" s="375"/>
      <c r="F38" s="375"/>
      <c r="G38" s="375"/>
      <c r="H38" s="375"/>
      <c r="I38" s="162">
        <f t="shared" si="3"/>
        <v>0.31111111111111106</v>
      </c>
      <c r="J38" s="162">
        <f aca="true" t="shared" si="4" ref="J38:K40">J37+$B38</f>
        <v>0.42916666666666664</v>
      </c>
      <c r="K38" s="365">
        <f t="shared" si="4"/>
        <v>0.6027777777777777</v>
      </c>
      <c r="Z38" s="268"/>
    </row>
    <row r="39" spans="2:26" ht="14.25" customHeight="1">
      <c r="B39" s="270">
        <v>0.0020833333333333333</v>
      </c>
      <c r="C39" s="174">
        <v>15.9</v>
      </c>
      <c r="D39" s="374" t="s">
        <v>202</v>
      </c>
      <c r="E39" s="375"/>
      <c r="F39" s="375"/>
      <c r="G39" s="375"/>
      <c r="H39" s="375"/>
      <c r="I39" s="162">
        <f t="shared" si="3"/>
        <v>0.3131944444444444</v>
      </c>
      <c r="J39" s="162">
        <f t="shared" si="4"/>
        <v>0.43124999999999997</v>
      </c>
      <c r="K39" s="365">
        <f t="shared" si="4"/>
        <v>0.6048611111111111</v>
      </c>
      <c r="Z39" s="268"/>
    </row>
    <row r="40" spans="2:26" ht="14.25" customHeight="1">
      <c r="B40" s="270">
        <v>0.001388888888888889</v>
      </c>
      <c r="C40" s="174">
        <v>17.3</v>
      </c>
      <c r="D40" s="374" t="s">
        <v>203</v>
      </c>
      <c r="E40" s="375"/>
      <c r="F40" s="375"/>
      <c r="G40" s="375"/>
      <c r="H40" s="375"/>
      <c r="I40" s="162">
        <f>I39+$B40</f>
        <v>0.31458333333333327</v>
      </c>
      <c r="J40" s="162">
        <f t="shared" si="4"/>
        <v>0.43263888888888885</v>
      </c>
      <c r="K40" s="365">
        <f t="shared" si="4"/>
        <v>0.60625</v>
      </c>
      <c r="Z40" s="268"/>
    </row>
    <row r="41" spans="2:26" ht="14.25" customHeight="1">
      <c r="B41" s="175">
        <v>0.003472222222222222</v>
      </c>
      <c r="C41" s="174">
        <v>18.6</v>
      </c>
      <c r="D41" s="374" t="s">
        <v>21</v>
      </c>
      <c r="E41" s="375"/>
      <c r="F41" s="375"/>
      <c r="G41" s="375"/>
      <c r="H41" s="375"/>
      <c r="I41" s="162">
        <f aca="true" t="shared" si="5" ref="I41:I49">I40+$B41</f>
        <v>0.3180555555555555</v>
      </c>
      <c r="J41" s="162">
        <f aca="true" t="shared" si="6" ref="J41:J49">J40+$B41</f>
        <v>0.43611111111111106</v>
      </c>
      <c r="K41" s="365">
        <f aca="true" t="shared" si="7" ref="K41:K49">K40+$B41</f>
        <v>0.6097222222222222</v>
      </c>
      <c r="Z41" s="268"/>
    </row>
    <row r="42" spans="2:26" ht="14.25" customHeight="1">
      <c r="B42" s="270">
        <v>0.001388888888888889</v>
      </c>
      <c r="C42" s="174">
        <v>19</v>
      </c>
      <c r="D42" s="374" t="s">
        <v>20</v>
      </c>
      <c r="E42" s="375"/>
      <c r="F42" s="375"/>
      <c r="G42" s="375"/>
      <c r="H42" s="375"/>
      <c r="I42" s="162">
        <f t="shared" si="5"/>
        <v>0.31944444444444436</v>
      </c>
      <c r="J42" s="162">
        <f t="shared" si="6"/>
        <v>0.43749999999999994</v>
      </c>
      <c r="K42" s="365">
        <f t="shared" si="7"/>
        <v>0.611111111111111</v>
      </c>
      <c r="Z42" s="268"/>
    </row>
    <row r="43" spans="2:26" ht="14.25" customHeight="1">
      <c r="B43" s="175">
        <v>0.001388888888888889</v>
      </c>
      <c r="C43" s="174">
        <v>19.4</v>
      </c>
      <c r="D43" s="374" t="s">
        <v>21</v>
      </c>
      <c r="E43" s="375"/>
      <c r="F43" s="375"/>
      <c r="G43" s="375"/>
      <c r="H43" s="375"/>
      <c r="I43" s="162">
        <f t="shared" si="5"/>
        <v>0.32083333333333325</v>
      </c>
      <c r="J43" s="162">
        <f t="shared" si="6"/>
        <v>0.43888888888888883</v>
      </c>
      <c r="K43" s="365">
        <f t="shared" si="7"/>
        <v>0.6124999999999999</v>
      </c>
      <c r="Z43" s="268"/>
    </row>
    <row r="44" spans="2:26" ht="14.25" customHeight="1">
      <c r="B44" s="270">
        <v>0.0020833333333333333</v>
      </c>
      <c r="C44" s="174">
        <v>20.1</v>
      </c>
      <c r="D44" s="374" t="s">
        <v>204</v>
      </c>
      <c r="E44" s="375"/>
      <c r="F44" s="375"/>
      <c r="G44" s="375"/>
      <c r="H44" s="375"/>
      <c r="I44" s="162">
        <f t="shared" si="5"/>
        <v>0.3229166666666666</v>
      </c>
      <c r="J44" s="162">
        <f t="shared" si="6"/>
        <v>0.44097222222222215</v>
      </c>
      <c r="K44" s="365">
        <f t="shared" si="7"/>
        <v>0.6145833333333333</v>
      </c>
      <c r="Z44" s="268"/>
    </row>
    <row r="45" spans="2:26" ht="14.25" customHeight="1">
      <c r="B45" s="270">
        <v>0.0020833333333333333</v>
      </c>
      <c r="C45" s="174">
        <v>20.5</v>
      </c>
      <c r="D45" s="374" t="s">
        <v>205</v>
      </c>
      <c r="E45" s="375"/>
      <c r="F45" s="375"/>
      <c r="G45" s="375"/>
      <c r="H45" s="375"/>
      <c r="I45" s="162">
        <f t="shared" si="5"/>
        <v>0.3249999999999999</v>
      </c>
      <c r="J45" s="162">
        <f t="shared" si="6"/>
        <v>0.4430555555555555</v>
      </c>
      <c r="K45" s="365">
        <f t="shared" si="7"/>
        <v>0.6166666666666666</v>
      </c>
      <c r="Z45" s="268"/>
    </row>
    <row r="46" spans="2:26" ht="14.25" customHeight="1">
      <c r="B46" s="270">
        <v>0.0020833333333333333</v>
      </c>
      <c r="C46" s="174">
        <v>21.6</v>
      </c>
      <c r="D46" s="374" t="s">
        <v>9</v>
      </c>
      <c r="E46" s="375"/>
      <c r="F46" s="375"/>
      <c r="G46" s="375"/>
      <c r="H46" s="375"/>
      <c r="I46" s="162">
        <f t="shared" si="5"/>
        <v>0.3270833333333332</v>
      </c>
      <c r="J46" s="162">
        <f t="shared" si="6"/>
        <v>0.4451388888888888</v>
      </c>
      <c r="K46" s="365">
        <f t="shared" si="7"/>
        <v>0.6187499999999999</v>
      </c>
      <c r="Z46" s="268"/>
    </row>
    <row r="47" spans="2:26" ht="14.25" customHeight="1">
      <c r="B47" s="270">
        <v>0.002777777777777778</v>
      </c>
      <c r="C47" s="174">
        <v>22.4</v>
      </c>
      <c r="D47" s="374" t="s">
        <v>261</v>
      </c>
      <c r="E47" s="375"/>
      <c r="F47" s="375"/>
      <c r="G47" s="375"/>
      <c r="H47" s="375"/>
      <c r="I47" s="162">
        <f t="shared" si="5"/>
        <v>0.329861111111111</v>
      </c>
      <c r="J47" s="162">
        <f t="shared" si="6"/>
        <v>0.4479166666666666</v>
      </c>
      <c r="K47" s="365">
        <f t="shared" si="7"/>
        <v>0.6215277777777777</v>
      </c>
      <c r="Z47" s="268"/>
    </row>
    <row r="48" spans="2:26" ht="14.25" customHeight="1">
      <c r="B48" s="270">
        <v>0.0020833333333333333</v>
      </c>
      <c r="C48" s="174">
        <v>23.5</v>
      </c>
      <c r="D48" s="374" t="s">
        <v>91</v>
      </c>
      <c r="E48" s="375"/>
      <c r="F48" s="375"/>
      <c r="G48" s="375"/>
      <c r="H48" s="375"/>
      <c r="I48" s="162">
        <f t="shared" si="5"/>
        <v>0.3319444444444443</v>
      </c>
      <c r="J48" s="162">
        <f t="shared" si="6"/>
        <v>0.4499999999999999</v>
      </c>
      <c r="K48" s="365">
        <f t="shared" si="7"/>
        <v>0.623611111111111</v>
      </c>
      <c r="Z48" s="268"/>
    </row>
    <row r="49" spans="2:26" ht="14.25" customHeight="1">
      <c r="B49" s="270">
        <v>0.0006944444444444445</v>
      </c>
      <c r="C49" s="174">
        <v>23.8</v>
      </c>
      <c r="D49" s="374" t="s">
        <v>90</v>
      </c>
      <c r="E49" s="375"/>
      <c r="F49" s="375"/>
      <c r="G49" s="375"/>
      <c r="H49" s="375"/>
      <c r="I49" s="162">
        <f t="shared" si="5"/>
        <v>0.33263888888888876</v>
      </c>
      <c r="J49" s="162">
        <f t="shared" si="6"/>
        <v>0.45069444444444434</v>
      </c>
      <c r="K49" s="365">
        <f t="shared" si="7"/>
        <v>0.6243055555555554</v>
      </c>
      <c r="Z49" s="268"/>
    </row>
    <row r="50" spans="2:26" ht="14.25" customHeight="1" thickBot="1">
      <c r="B50" s="271">
        <v>0.0020833333333333333</v>
      </c>
      <c r="C50" s="245">
        <v>24.5</v>
      </c>
      <c r="D50" s="378" t="s">
        <v>6</v>
      </c>
      <c r="E50" s="379"/>
      <c r="F50" s="379"/>
      <c r="G50" s="379"/>
      <c r="H50" s="379"/>
      <c r="I50" s="333">
        <f>I49+$B50</f>
        <v>0.3347222222222221</v>
      </c>
      <c r="J50" s="333">
        <f>J49+$B50</f>
        <v>0.45277777777777767</v>
      </c>
      <c r="K50" s="370">
        <f>K49+$B50</f>
        <v>0.6263888888888888</v>
      </c>
      <c r="Z50" s="268"/>
    </row>
    <row r="51" spans="2:27" ht="14.25" customHeight="1" thickTop="1">
      <c r="B51" s="272"/>
      <c r="C51" s="272"/>
      <c r="D51" s="272"/>
      <c r="E51" s="272"/>
      <c r="F51" s="272"/>
      <c r="G51" s="272"/>
      <c r="AA51" s="272"/>
    </row>
  </sheetData>
  <sheetProtection/>
  <mergeCells count="41">
    <mergeCell ref="D42:H42"/>
    <mergeCell ref="D34:H34"/>
    <mergeCell ref="I8:K8"/>
    <mergeCell ref="D50:H50"/>
    <mergeCell ref="D36:H36"/>
    <mergeCell ref="D37:H37"/>
    <mergeCell ref="D38:H38"/>
    <mergeCell ref="D39:H39"/>
    <mergeCell ref="D40:H40"/>
    <mergeCell ref="D44:H44"/>
    <mergeCell ref="D45:H45"/>
    <mergeCell ref="D22:H22"/>
    <mergeCell ref="D43:H43"/>
    <mergeCell ref="D32:H32"/>
    <mergeCell ref="D41:H41"/>
    <mergeCell ref="D48:H48"/>
    <mergeCell ref="D49:H49"/>
    <mergeCell ref="D35:H35"/>
    <mergeCell ref="D47:H47"/>
    <mergeCell ref="D46:H46"/>
    <mergeCell ref="D33:H33"/>
    <mergeCell ref="D13:H13"/>
    <mergeCell ref="D28:H28"/>
    <mergeCell ref="D29:H29"/>
    <mergeCell ref="D30:H30"/>
    <mergeCell ref="D15:H15"/>
    <mergeCell ref="D16:H16"/>
    <mergeCell ref="D17:H17"/>
    <mergeCell ref="D24:H24"/>
    <mergeCell ref="D20:H20"/>
    <mergeCell ref="D21:H21"/>
    <mergeCell ref="D23:H23"/>
    <mergeCell ref="D25:H25"/>
    <mergeCell ref="D26:H26"/>
    <mergeCell ref="D27:H27"/>
    <mergeCell ref="D9:H9"/>
    <mergeCell ref="D10:H10"/>
    <mergeCell ref="D18:H18"/>
    <mergeCell ref="D11:H11"/>
    <mergeCell ref="D12:H12"/>
    <mergeCell ref="D14:H14"/>
  </mergeCells>
  <printOptions/>
  <pageMargins left="0.03937007874015748" right="0.03937007874015748" top="0" bottom="0" header="0.5118110236220472" footer="0.5118110236220472"/>
  <pageSetup horizontalDpi="600" verticalDpi="6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Q32"/>
  <sheetViews>
    <sheetView tabSelected="1" zoomScale="85" zoomScaleNormal="85" zoomScaleSheetLayoutView="85" workbookViewId="0" topLeftCell="A1">
      <selection activeCell="D3" sqref="D3"/>
    </sheetView>
  </sheetViews>
  <sheetFormatPr defaultColWidth="6.8984375" defaultRowHeight="14.25" customHeight="1"/>
  <cols>
    <col min="1" max="1" width="6.8984375" style="268" customWidth="1"/>
    <col min="2" max="3" width="0" style="268" hidden="1" customWidth="1"/>
    <col min="4" max="7" width="6.8984375" style="268" customWidth="1"/>
    <col min="8" max="17" width="6.8984375" style="272" customWidth="1"/>
    <col min="18" max="16384" width="6.8984375" style="268" customWidth="1"/>
  </cols>
  <sheetData>
    <row r="1" spans="8:17" ht="14.25" customHeight="1">
      <c r="H1" s="268"/>
      <c r="I1" s="268"/>
      <c r="J1" s="268"/>
      <c r="K1" s="268"/>
      <c r="L1" s="268"/>
      <c r="M1" s="268"/>
      <c r="N1" s="268"/>
      <c r="O1" s="268"/>
      <c r="P1" s="268"/>
      <c r="Q1" s="268"/>
    </row>
    <row r="2" spans="4:17" ht="19.5" customHeight="1">
      <c r="D2" s="372"/>
      <c r="E2" s="280"/>
      <c r="F2" s="280"/>
      <c r="H2" s="252" t="s">
        <v>248</v>
      </c>
      <c r="I2" s="344">
        <v>35</v>
      </c>
      <c r="J2" s="268"/>
      <c r="K2" s="268"/>
      <c r="L2" s="268"/>
      <c r="M2" s="268"/>
      <c r="N2" s="268"/>
      <c r="O2" s="268"/>
      <c r="P2" s="268"/>
      <c r="Q2" s="268"/>
    </row>
    <row r="3" spans="2:17" ht="14.25" customHeight="1">
      <c r="B3" s="372"/>
      <c r="C3" s="273"/>
      <c r="D3" s="273"/>
      <c r="E3" s="274"/>
      <c r="F3" s="274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2:17" ht="14.25" customHeight="1">
      <c r="B4" s="372"/>
      <c r="C4" s="372"/>
      <c r="D4" s="273"/>
      <c r="E4" s="274"/>
      <c r="F4" s="274"/>
      <c r="H4" s="268"/>
      <c r="I4" s="268"/>
      <c r="J4" s="268"/>
      <c r="K4" s="268"/>
      <c r="L4" s="268"/>
      <c r="M4" s="268"/>
      <c r="N4" s="268"/>
      <c r="O4" s="268"/>
      <c r="P4" s="268"/>
      <c r="Q4" s="268"/>
    </row>
    <row r="5" spans="2:17" ht="14.25" customHeight="1">
      <c r="B5" s="372"/>
      <c r="C5" s="372"/>
      <c r="D5" s="273"/>
      <c r="E5" s="274"/>
      <c r="F5" s="274"/>
      <c r="H5" s="268"/>
      <c r="I5" s="268"/>
      <c r="J5" s="268"/>
      <c r="K5" s="268"/>
      <c r="L5" s="268"/>
      <c r="M5" s="268"/>
      <c r="N5" s="268"/>
      <c r="O5" s="268"/>
      <c r="P5" s="268"/>
      <c r="Q5" s="268"/>
    </row>
    <row r="6" spans="4:17" ht="14.25" customHeight="1">
      <c r="D6" s="273"/>
      <c r="E6" s="274"/>
      <c r="F6" s="274"/>
      <c r="H6" s="268"/>
      <c r="I6" s="268"/>
      <c r="J6" s="268"/>
      <c r="K6" s="268"/>
      <c r="L6" s="268"/>
      <c r="M6" s="268"/>
      <c r="N6" s="268"/>
      <c r="O6" s="268"/>
      <c r="P6" s="268"/>
      <c r="Q6" s="268"/>
    </row>
    <row r="7" spans="4:17" ht="14.25" customHeight="1" thickBot="1">
      <c r="D7" s="273"/>
      <c r="E7" s="274"/>
      <c r="F7" s="274"/>
      <c r="H7" s="268"/>
      <c r="I7" s="268"/>
      <c r="J7" s="268"/>
      <c r="K7" s="268"/>
      <c r="L7" s="268"/>
      <c r="M7" s="268"/>
      <c r="N7" s="268"/>
      <c r="O7" s="268"/>
      <c r="P7" s="268"/>
      <c r="Q7" s="268"/>
    </row>
    <row r="8" spans="8:17" ht="14.25" customHeight="1" thickBot="1">
      <c r="H8" s="268"/>
      <c r="I8" s="380" t="s">
        <v>4</v>
      </c>
      <c r="J8" s="382"/>
      <c r="K8" s="268"/>
      <c r="L8" s="268"/>
      <c r="M8" s="268"/>
      <c r="N8" s="268"/>
      <c r="O8" s="268"/>
      <c r="P8" s="268"/>
      <c r="Q8" s="268"/>
    </row>
    <row r="9" spans="2:17" ht="14.25" customHeight="1" thickTop="1">
      <c r="B9" s="269"/>
      <c r="C9" s="174">
        <v>0</v>
      </c>
      <c r="D9" s="376" t="s">
        <v>20</v>
      </c>
      <c r="E9" s="377"/>
      <c r="F9" s="377"/>
      <c r="G9" s="377"/>
      <c r="H9" s="377"/>
      <c r="I9" s="161">
        <v>0.3576388888888889</v>
      </c>
      <c r="J9" s="164">
        <v>0.6319444444444444</v>
      </c>
      <c r="K9" s="268"/>
      <c r="L9" s="268"/>
      <c r="M9" s="268"/>
      <c r="N9" s="268"/>
      <c r="O9" s="268"/>
      <c r="P9" s="268"/>
      <c r="Q9" s="268"/>
    </row>
    <row r="10" spans="2:17" ht="14.25" customHeight="1">
      <c r="B10" s="270">
        <v>0.0006944444444444445</v>
      </c>
      <c r="C10" s="174">
        <v>0.4</v>
      </c>
      <c r="D10" s="374" t="s">
        <v>21</v>
      </c>
      <c r="E10" s="375"/>
      <c r="F10" s="375"/>
      <c r="G10" s="375"/>
      <c r="H10" s="375"/>
      <c r="I10" s="163">
        <f>I9+$B10</f>
        <v>0.35833333333333334</v>
      </c>
      <c r="J10" s="165">
        <f>J9+$B10</f>
        <v>0.6326388888888889</v>
      </c>
      <c r="K10" s="268"/>
      <c r="L10" s="268"/>
      <c r="M10" s="268"/>
      <c r="N10" s="268"/>
      <c r="O10" s="268"/>
      <c r="P10" s="268"/>
      <c r="Q10" s="268"/>
    </row>
    <row r="11" spans="2:17" ht="14.25" customHeight="1">
      <c r="B11" s="175">
        <v>0.003472222222222222</v>
      </c>
      <c r="C11" s="174">
        <v>1.9</v>
      </c>
      <c r="D11" s="374" t="s">
        <v>35</v>
      </c>
      <c r="E11" s="375"/>
      <c r="F11" s="375"/>
      <c r="G11" s="375"/>
      <c r="H11" s="375"/>
      <c r="I11" s="163">
        <f aca="true" t="shared" si="0" ref="I11:I19">I10+$B11</f>
        <v>0.36180555555555555</v>
      </c>
      <c r="J11" s="165">
        <f aca="true" t="shared" si="1" ref="J11:J17">J10+B11</f>
        <v>0.6361111111111111</v>
      </c>
      <c r="K11" s="268"/>
      <c r="L11" s="268"/>
      <c r="M11" s="268"/>
      <c r="N11" s="268"/>
      <c r="O11" s="268"/>
      <c r="P11" s="268"/>
      <c r="Q11" s="268"/>
    </row>
    <row r="12" spans="2:17" ht="14.25" customHeight="1">
      <c r="B12" s="175">
        <v>0.0020833333333333333</v>
      </c>
      <c r="C12" s="174">
        <v>4.9</v>
      </c>
      <c r="D12" s="374" t="s">
        <v>65</v>
      </c>
      <c r="E12" s="375"/>
      <c r="F12" s="375"/>
      <c r="G12" s="375"/>
      <c r="H12" s="375"/>
      <c r="I12" s="163">
        <f t="shared" si="0"/>
        <v>0.3638888888888889</v>
      </c>
      <c r="J12" s="165">
        <f t="shared" si="1"/>
        <v>0.6381944444444444</v>
      </c>
      <c r="K12" s="268"/>
      <c r="L12" s="268"/>
      <c r="M12" s="268"/>
      <c r="N12" s="268"/>
      <c r="O12" s="268"/>
      <c r="P12" s="268"/>
      <c r="Q12" s="268"/>
    </row>
    <row r="13" spans="2:17" ht="14.25" customHeight="1">
      <c r="B13" s="270">
        <v>0.0006944444444444445</v>
      </c>
      <c r="C13" s="174">
        <v>5.3</v>
      </c>
      <c r="D13" s="374" t="s">
        <v>66</v>
      </c>
      <c r="E13" s="375"/>
      <c r="F13" s="375"/>
      <c r="G13" s="375"/>
      <c r="H13" s="375"/>
      <c r="I13" s="163">
        <f t="shared" si="0"/>
        <v>0.3645833333333333</v>
      </c>
      <c r="J13" s="165">
        <f t="shared" si="1"/>
        <v>0.6388888888888888</v>
      </c>
      <c r="K13" s="268"/>
      <c r="L13" s="268"/>
      <c r="M13" s="268"/>
      <c r="N13" s="268"/>
      <c r="O13" s="268"/>
      <c r="P13" s="268"/>
      <c r="Q13" s="268"/>
    </row>
    <row r="14" spans="2:17" ht="14.25" customHeight="1">
      <c r="B14" s="270">
        <v>0.001388888888888889</v>
      </c>
      <c r="C14" s="174">
        <v>7.4</v>
      </c>
      <c r="D14" s="374" t="s">
        <v>121</v>
      </c>
      <c r="E14" s="375"/>
      <c r="F14" s="375"/>
      <c r="G14" s="375"/>
      <c r="H14" s="375"/>
      <c r="I14" s="163">
        <f t="shared" si="0"/>
        <v>0.3659722222222222</v>
      </c>
      <c r="J14" s="165">
        <f t="shared" si="1"/>
        <v>0.6402777777777777</v>
      </c>
      <c r="K14" s="268"/>
      <c r="L14" s="268"/>
      <c r="M14" s="268"/>
      <c r="N14" s="268"/>
      <c r="O14" s="268"/>
      <c r="P14" s="268"/>
      <c r="Q14" s="268"/>
    </row>
    <row r="15" spans="2:17" ht="14.25" customHeight="1">
      <c r="B15" s="270">
        <v>0.0020833333333333333</v>
      </c>
      <c r="C15" s="174">
        <v>11.6</v>
      </c>
      <c r="D15" s="374" t="s">
        <v>240</v>
      </c>
      <c r="E15" s="375"/>
      <c r="F15" s="375"/>
      <c r="G15" s="375"/>
      <c r="H15" s="375"/>
      <c r="I15" s="163">
        <f t="shared" si="0"/>
        <v>0.3680555555555555</v>
      </c>
      <c r="J15" s="165">
        <f t="shared" si="1"/>
        <v>0.642361111111111</v>
      </c>
      <c r="K15" s="268"/>
      <c r="L15" s="268"/>
      <c r="M15" s="268"/>
      <c r="N15" s="268"/>
      <c r="O15" s="268"/>
      <c r="P15" s="268"/>
      <c r="Q15" s="268"/>
    </row>
    <row r="16" spans="2:17" ht="14.25" customHeight="1">
      <c r="B16" s="270">
        <v>0.0020833333333333333</v>
      </c>
      <c r="C16" s="174">
        <v>13.5</v>
      </c>
      <c r="D16" s="374" t="s">
        <v>241</v>
      </c>
      <c r="E16" s="375"/>
      <c r="F16" s="375"/>
      <c r="G16" s="375"/>
      <c r="H16" s="375"/>
      <c r="I16" s="163">
        <f t="shared" si="0"/>
        <v>0.37013888888888885</v>
      </c>
      <c r="J16" s="165">
        <f t="shared" si="1"/>
        <v>0.6444444444444444</v>
      </c>
      <c r="K16" s="268"/>
      <c r="L16" s="268"/>
      <c r="M16" s="268"/>
      <c r="N16" s="268"/>
      <c r="O16" s="268"/>
      <c r="P16" s="268"/>
      <c r="Q16" s="268"/>
    </row>
    <row r="17" spans="2:17" ht="14.25" customHeight="1">
      <c r="B17" s="270">
        <v>0.002777777777777778</v>
      </c>
      <c r="C17" s="174">
        <v>16.5</v>
      </c>
      <c r="D17" s="374" t="s">
        <v>69</v>
      </c>
      <c r="E17" s="375"/>
      <c r="F17" s="375"/>
      <c r="G17" s="375"/>
      <c r="H17" s="375"/>
      <c r="I17" s="163">
        <f t="shared" si="0"/>
        <v>0.3729166666666666</v>
      </c>
      <c r="J17" s="165">
        <f t="shared" si="1"/>
        <v>0.6472222222222221</v>
      </c>
      <c r="K17" s="268"/>
      <c r="L17" s="268"/>
      <c r="M17" s="268"/>
      <c r="N17" s="268"/>
      <c r="O17" s="268"/>
      <c r="P17" s="268"/>
      <c r="Q17" s="268"/>
    </row>
    <row r="18" spans="2:17" ht="14.25" customHeight="1">
      <c r="B18" s="270">
        <v>0.001388888888888889</v>
      </c>
      <c r="C18" s="174">
        <v>18</v>
      </c>
      <c r="D18" s="374" t="s">
        <v>272</v>
      </c>
      <c r="E18" s="375"/>
      <c r="F18" s="375"/>
      <c r="G18" s="375"/>
      <c r="H18" s="375"/>
      <c r="I18" s="163">
        <f t="shared" si="0"/>
        <v>0.3743055555555555</v>
      </c>
      <c r="J18" s="165">
        <f>J17+B18</f>
        <v>0.648611111111111</v>
      </c>
      <c r="K18" s="268"/>
      <c r="L18" s="268"/>
      <c r="M18" s="268"/>
      <c r="N18" s="268"/>
      <c r="O18" s="268"/>
      <c r="P18" s="268"/>
      <c r="Q18" s="268"/>
    </row>
    <row r="19" spans="2:17" ht="14.25" customHeight="1" thickBot="1">
      <c r="B19" s="271">
        <v>0.0006944444444444445</v>
      </c>
      <c r="C19" s="177">
        <v>18.7</v>
      </c>
      <c r="D19" s="378" t="s">
        <v>242</v>
      </c>
      <c r="E19" s="379"/>
      <c r="F19" s="379"/>
      <c r="G19" s="379"/>
      <c r="H19" s="379"/>
      <c r="I19" s="166">
        <f t="shared" si="0"/>
        <v>0.37499999999999994</v>
      </c>
      <c r="J19" s="167">
        <f>J18+B19</f>
        <v>0.6493055555555555</v>
      </c>
      <c r="K19" s="268"/>
      <c r="L19" s="268"/>
      <c r="M19" s="268"/>
      <c r="N19" s="268"/>
      <c r="O19" s="268"/>
      <c r="P19" s="268"/>
      <c r="Q19" s="268"/>
    </row>
    <row r="20" spans="2:17" ht="14.25" customHeight="1" thickBot="1" thickTop="1">
      <c r="B20" s="343"/>
      <c r="C20" s="343"/>
      <c r="H20" s="268"/>
      <c r="I20" s="268"/>
      <c r="J20" s="268"/>
      <c r="K20" s="268"/>
      <c r="L20" s="268"/>
      <c r="M20" s="268"/>
      <c r="N20" s="268"/>
      <c r="O20" s="268"/>
      <c r="P20" s="268"/>
      <c r="Q20" s="268"/>
    </row>
    <row r="21" spans="2:17" ht="14.25" customHeight="1" thickTop="1">
      <c r="B21" s="270"/>
      <c r="C21" s="174">
        <v>0</v>
      </c>
      <c r="D21" s="376" t="s">
        <v>242</v>
      </c>
      <c r="E21" s="377"/>
      <c r="F21" s="377"/>
      <c r="G21" s="377"/>
      <c r="H21" s="377"/>
      <c r="I21" s="161">
        <v>0.3819444444444444</v>
      </c>
      <c r="J21" s="164">
        <v>0.65</v>
      </c>
      <c r="K21" s="268"/>
      <c r="L21" s="268"/>
      <c r="M21" s="268"/>
      <c r="N21" s="268"/>
      <c r="O21" s="268"/>
      <c r="P21" s="268"/>
      <c r="Q21" s="268"/>
    </row>
    <row r="22" spans="2:17" ht="14.25" customHeight="1">
      <c r="B22" s="270">
        <v>0.0006944444444444445</v>
      </c>
      <c r="C22" s="174">
        <v>0.7</v>
      </c>
      <c r="D22" s="374" t="s">
        <v>272</v>
      </c>
      <c r="E22" s="375"/>
      <c r="F22" s="375"/>
      <c r="G22" s="375"/>
      <c r="H22" s="375"/>
      <c r="I22" s="163">
        <f>I21+$B22</f>
        <v>0.38263888888888886</v>
      </c>
      <c r="J22" s="165">
        <f>J21+B22</f>
        <v>0.6506944444444445</v>
      </c>
      <c r="K22" s="268"/>
      <c r="L22" s="268"/>
      <c r="M22" s="268"/>
      <c r="N22" s="268"/>
      <c r="O22" s="268"/>
      <c r="P22" s="268"/>
      <c r="Q22" s="268"/>
    </row>
    <row r="23" spans="2:17" ht="14.25" customHeight="1">
      <c r="B23" s="270">
        <v>0.001388888888888889</v>
      </c>
      <c r="C23" s="275">
        <v>2.2</v>
      </c>
      <c r="D23" s="374" t="s">
        <v>69</v>
      </c>
      <c r="E23" s="375"/>
      <c r="F23" s="375"/>
      <c r="G23" s="375"/>
      <c r="H23" s="375"/>
      <c r="I23" s="163">
        <f>I22+$B23</f>
        <v>0.38402777777777775</v>
      </c>
      <c r="J23" s="165">
        <f>J22+B23</f>
        <v>0.6520833333333333</v>
      </c>
      <c r="K23" s="268"/>
      <c r="L23" s="268"/>
      <c r="M23" s="268"/>
      <c r="N23" s="268"/>
      <c r="O23" s="268"/>
      <c r="P23" s="268"/>
      <c r="Q23" s="268"/>
    </row>
    <row r="24" spans="2:17" ht="14.25" customHeight="1">
      <c r="B24" s="270">
        <v>0.002777777777777778</v>
      </c>
      <c r="C24" s="276">
        <v>5.1</v>
      </c>
      <c r="D24" s="374" t="s">
        <v>241</v>
      </c>
      <c r="E24" s="375"/>
      <c r="F24" s="375"/>
      <c r="G24" s="375"/>
      <c r="H24" s="375"/>
      <c r="I24" s="163">
        <f aca="true" t="shared" si="2" ref="I24:I31">I23+$B24</f>
        <v>0.3868055555555555</v>
      </c>
      <c r="J24" s="165">
        <f aca="true" t="shared" si="3" ref="J24:J31">J23+$B24</f>
        <v>0.6548611111111111</v>
      </c>
      <c r="K24" s="268"/>
      <c r="L24" s="268"/>
      <c r="M24" s="268"/>
      <c r="N24" s="268"/>
      <c r="O24" s="268"/>
      <c r="P24" s="268"/>
      <c r="Q24" s="268"/>
    </row>
    <row r="25" spans="2:17" ht="14.25" customHeight="1">
      <c r="B25" s="270">
        <v>0.0020833333333333333</v>
      </c>
      <c r="C25" s="276">
        <v>7</v>
      </c>
      <c r="D25" s="374" t="s">
        <v>240</v>
      </c>
      <c r="E25" s="375"/>
      <c r="F25" s="375"/>
      <c r="G25" s="375"/>
      <c r="H25" s="375"/>
      <c r="I25" s="163">
        <f t="shared" si="2"/>
        <v>0.38888888888888884</v>
      </c>
      <c r="J25" s="165">
        <f t="shared" si="3"/>
        <v>0.6569444444444444</v>
      </c>
      <c r="K25" s="268"/>
      <c r="L25" s="268"/>
      <c r="M25" s="268"/>
      <c r="N25" s="268"/>
      <c r="O25" s="268"/>
      <c r="P25" s="268"/>
      <c r="Q25" s="268"/>
    </row>
    <row r="26" spans="2:17" ht="14.25" customHeight="1">
      <c r="B26" s="270">
        <v>0.0020833333333333333</v>
      </c>
      <c r="C26" s="276">
        <v>10.8</v>
      </c>
      <c r="D26" s="374" t="s">
        <v>121</v>
      </c>
      <c r="E26" s="375"/>
      <c r="F26" s="375"/>
      <c r="G26" s="375"/>
      <c r="H26" s="375"/>
      <c r="I26" s="163">
        <f t="shared" si="2"/>
        <v>0.39097222222222217</v>
      </c>
      <c r="J26" s="165">
        <f t="shared" si="3"/>
        <v>0.6590277777777778</v>
      </c>
      <c r="K26" s="268"/>
      <c r="L26" s="268"/>
      <c r="M26" s="268"/>
      <c r="N26" s="268"/>
      <c r="O26" s="268"/>
      <c r="P26" s="268"/>
      <c r="Q26" s="268"/>
    </row>
    <row r="27" spans="2:17" ht="14.25" customHeight="1">
      <c r="B27" s="270">
        <v>0.001388888888888889</v>
      </c>
      <c r="C27" s="276">
        <v>12.7</v>
      </c>
      <c r="D27" s="374" t="s">
        <v>66</v>
      </c>
      <c r="E27" s="375"/>
      <c r="F27" s="375"/>
      <c r="G27" s="375"/>
      <c r="H27" s="375"/>
      <c r="I27" s="163">
        <f t="shared" si="2"/>
        <v>0.39236111111111105</v>
      </c>
      <c r="J27" s="165">
        <f t="shared" si="3"/>
        <v>0.6604166666666667</v>
      </c>
      <c r="K27" s="268"/>
      <c r="L27" s="268"/>
      <c r="M27" s="268"/>
      <c r="N27" s="268"/>
      <c r="O27" s="268"/>
      <c r="P27" s="268"/>
      <c r="Q27" s="268"/>
    </row>
    <row r="28" spans="2:17" ht="14.25" customHeight="1">
      <c r="B28" s="270">
        <v>0.0006944444444444445</v>
      </c>
      <c r="C28" s="276">
        <v>13</v>
      </c>
      <c r="D28" s="374" t="s">
        <v>65</v>
      </c>
      <c r="E28" s="375"/>
      <c r="F28" s="375"/>
      <c r="G28" s="375"/>
      <c r="H28" s="375"/>
      <c r="I28" s="163">
        <f t="shared" si="2"/>
        <v>0.3930555555555555</v>
      </c>
      <c r="J28" s="165">
        <f t="shared" si="3"/>
        <v>0.6611111111111111</v>
      </c>
      <c r="K28" s="268"/>
      <c r="L28" s="268"/>
      <c r="M28" s="268"/>
      <c r="N28" s="268"/>
      <c r="O28" s="268"/>
      <c r="P28" s="268"/>
      <c r="Q28" s="268"/>
    </row>
    <row r="29" spans="2:17" ht="14.25" customHeight="1">
      <c r="B29" s="270">
        <v>0.003472222222222222</v>
      </c>
      <c r="C29" s="275">
        <v>16.8</v>
      </c>
      <c r="D29" s="374" t="s">
        <v>34</v>
      </c>
      <c r="E29" s="375"/>
      <c r="F29" s="375"/>
      <c r="G29" s="375"/>
      <c r="H29" s="375"/>
      <c r="I29" s="163">
        <f t="shared" si="2"/>
        <v>0.3965277777777777</v>
      </c>
      <c r="J29" s="165">
        <f t="shared" si="3"/>
        <v>0.6645833333333333</v>
      </c>
      <c r="K29" s="268"/>
      <c r="L29" s="268"/>
      <c r="M29" s="268"/>
      <c r="N29" s="268"/>
      <c r="O29" s="268"/>
      <c r="P29" s="268"/>
      <c r="Q29" s="268"/>
    </row>
    <row r="30" spans="2:17" ht="14.25" customHeight="1">
      <c r="B30" s="270">
        <v>0.003472222222222222</v>
      </c>
      <c r="C30" s="275">
        <v>18.3</v>
      </c>
      <c r="D30" s="374" t="s">
        <v>21</v>
      </c>
      <c r="E30" s="375"/>
      <c r="F30" s="375"/>
      <c r="G30" s="375"/>
      <c r="H30" s="375"/>
      <c r="I30" s="163">
        <f t="shared" si="2"/>
        <v>0.3999999999999999</v>
      </c>
      <c r="J30" s="165">
        <f t="shared" si="3"/>
        <v>0.6680555555555555</v>
      </c>
      <c r="K30" s="268"/>
      <c r="L30" s="268"/>
      <c r="M30" s="268"/>
      <c r="N30" s="268"/>
      <c r="O30" s="268"/>
      <c r="P30" s="268"/>
      <c r="Q30" s="268"/>
    </row>
    <row r="31" spans="2:17" ht="14.25" customHeight="1" thickBot="1">
      <c r="B31" s="271">
        <v>0.0006944444444444445</v>
      </c>
      <c r="C31" s="177">
        <v>18.7</v>
      </c>
      <c r="D31" s="378" t="s">
        <v>20</v>
      </c>
      <c r="E31" s="379"/>
      <c r="F31" s="379"/>
      <c r="G31" s="379"/>
      <c r="H31" s="379"/>
      <c r="I31" s="166">
        <f t="shared" si="2"/>
        <v>0.40069444444444435</v>
      </c>
      <c r="J31" s="167">
        <f t="shared" si="3"/>
        <v>0.66875</v>
      </c>
      <c r="K31" s="268"/>
      <c r="L31" s="268"/>
      <c r="M31" s="268"/>
      <c r="N31" s="268"/>
      <c r="O31" s="268"/>
      <c r="P31" s="268"/>
      <c r="Q31" s="268"/>
    </row>
    <row r="32" spans="8:17" ht="14.25" customHeight="1" thickTop="1">
      <c r="H32" s="268"/>
      <c r="I32" s="268"/>
      <c r="J32" s="268"/>
      <c r="K32" s="268"/>
      <c r="L32" s="268"/>
      <c r="M32" s="268"/>
      <c r="N32" s="268"/>
      <c r="O32" s="268"/>
      <c r="P32" s="268"/>
      <c r="Q32" s="268"/>
    </row>
  </sheetData>
  <sheetProtection/>
  <mergeCells count="23">
    <mergeCell ref="D22:H22"/>
    <mergeCell ref="D23:H23"/>
    <mergeCell ref="D30:H30"/>
    <mergeCell ref="D31:H31"/>
    <mergeCell ref="D24:H24"/>
    <mergeCell ref="D25:H25"/>
    <mergeCell ref="D26:H26"/>
    <mergeCell ref="D27:H27"/>
    <mergeCell ref="D28:H28"/>
    <mergeCell ref="D29:H29"/>
    <mergeCell ref="D21:H21"/>
    <mergeCell ref="D18:H18"/>
    <mergeCell ref="I8:J8"/>
    <mergeCell ref="D9:H9"/>
    <mergeCell ref="D10:H10"/>
    <mergeCell ref="D11:H11"/>
    <mergeCell ref="D12:H12"/>
    <mergeCell ref="D13:H13"/>
    <mergeCell ref="D14:H14"/>
    <mergeCell ref="D15:H15"/>
    <mergeCell ref="D16:H16"/>
    <mergeCell ref="D17:H17"/>
    <mergeCell ref="D19:H19"/>
  </mergeCells>
  <printOptions/>
  <pageMargins left="0.03937007874015748" right="0.03937007874015748" top="0" bottom="0" header="0.5118110236220472" footer="0.5118110236220472"/>
  <pageSetup horizontalDpi="600" verticalDpi="6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114"/>
  <sheetViews>
    <sheetView view="pageBreakPreview" zoomScaleSheetLayoutView="100" zoomScalePageLayoutView="0" workbookViewId="0" topLeftCell="H94">
      <selection activeCell="O106" sqref="O106"/>
    </sheetView>
  </sheetViews>
  <sheetFormatPr defaultColWidth="8.796875" defaultRowHeight="14.25"/>
  <cols>
    <col min="1" max="1" width="9.19921875" style="0" bestFit="1" customWidth="1"/>
    <col min="3" max="3" width="5.69921875" style="0" customWidth="1"/>
    <col min="4" max="12" width="9.19921875" style="0" bestFit="1" customWidth="1"/>
    <col min="13" max="13" width="9.8984375" style="0" bestFit="1" customWidth="1"/>
    <col min="14" max="15" width="11.3984375" style="0" bestFit="1" customWidth="1"/>
    <col min="16" max="17" width="11.3984375" style="0" customWidth="1"/>
    <col min="18" max="18" width="10.09765625" style="0" bestFit="1" customWidth="1"/>
    <col min="19" max="19" width="12.3984375" style="0" bestFit="1" customWidth="1"/>
    <col min="20" max="20" width="11.09765625" style="0" customWidth="1"/>
    <col min="21" max="21" width="12.3984375" style="5" bestFit="1" customWidth="1"/>
    <col min="22" max="22" width="12.3984375" style="0" customWidth="1"/>
    <col min="23" max="23" width="14" style="0" bestFit="1" customWidth="1"/>
    <col min="24" max="24" width="13.19921875" style="91" bestFit="1" customWidth="1"/>
  </cols>
  <sheetData>
    <row r="1" spans="1:18" ht="14.25">
      <c r="A1" s="68">
        <v>2015</v>
      </c>
      <c r="B1" s="89">
        <v>2.83</v>
      </c>
      <c r="C1" s="416" t="s">
        <v>98</v>
      </c>
      <c r="D1" s="417"/>
      <c r="E1" s="417"/>
      <c r="F1" s="417"/>
      <c r="G1" s="417"/>
      <c r="H1" s="417"/>
      <c r="I1" s="417"/>
      <c r="J1" s="417"/>
      <c r="K1" s="417"/>
      <c r="L1" s="72">
        <f>B1</f>
        <v>2.83</v>
      </c>
      <c r="M1" s="69">
        <f>P113</f>
        <v>490925.6999999999</v>
      </c>
      <c r="N1" s="69">
        <f>Q113</f>
        <v>1389319.7309999997</v>
      </c>
      <c r="O1" s="69">
        <f>U113</f>
        <v>0</v>
      </c>
      <c r="P1" s="69"/>
      <c r="Q1" s="69"/>
      <c r="R1" s="70"/>
    </row>
    <row r="2" spans="1:20" ht="14.25">
      <c r="A2" s="406" t="s">
        <v>79</v>
      </c>
      <c r="B2" s="73" t="s">
        <v>80</v>
      </c>
      <c r="C2" s="405" t="s">
        <v>209</v>
      </c>
      <c r="D2" s="406" t="s">
        <v>188</v>
      </c>
      <c r="E2" s="406"/>
      <c r="F2" s="406" t="s">
        <v>189</v>
      </c>
      <c r="G2" s="406"/>
      <c r="H2" s="406" t="s">
        <v>190</v>
      </c>
      <c r="I2" s="406"/>
      <c r="J2" s="406" t="s">
        <v>191</v>
      </c>
      <c r="K2" s="406"/>
      <c r="L2" s="406" t="s">
        <v>192</v>
      </c>
      <c r="M2" s="406"/>
      <c r="N2" s="406" t="s">
        <v>193</v>
      </c>
      <c r="O2" s="406"/>
      <c r="P2" s="406" t="s">
        <v>195</v>
      </c>
      <c r="Q2" s="406"/>
      <c r="S2" s="5"/>
      <c r="T2" s="5"/>
    </row>
    <row r="3" spans="1:17" ht="14.25">
      <c r="A3" s="406"/>
      <c r="B3" s="73" t="s">
        <v>81</v>
      </c>
      <c r="C3" s="406"/>
      <c r="D3" s="73" t="s">
        <v>82</v>
      </c>
      <c r="E3" s="73" t="s">
        <v>83</v>
      </c>
      <c r="F3" s="73" t="s">
        <v>82</v>
      </c>
      <c r="G3" s="73" t="s">
        <v>83</v>
      </c>
      <c r="H3" s="73" t="s">
        <v>82</v>
      </c>
      <c r="I3" s="73" t="s">
        <v>83</v>
      </c>
      <c r="J3" s="73" t="s">
        <v>82</v>
      </c>
      <c r="K3" s="73" t="s">
        <v>83</v>
      </c>
      <c r="L3" s="73" t="s">
        <v>82</v>
      </c>
      <c r="M3" s="73" t="s">
        <v>83</v>
      </c>
      <c r="N3" s="73" t="s">
        <v>82</v>
      </c>
      <c r="O3" s="73" t="s">
        <v>83</v>
      </c>
      <c r="P3" s="73" t="s">
        <v>82</v>
      </c>
      <c r="Q3" s="73" t="s">
        <v>83</v>
      </c>
    </row>
    <row r="4" spans="1:17" ht="14.25">
      <c r="A4" s="407" t="s">
        <v>163</v>
      </c>
      <c r="B4" s="77" t="s">
        <v>84</v>
      </c>
      <c r="C4" s="78">
        <v>5</v>
      </c>
      <c r="D4" s="95">
        <v>3706</v>
      </c>
      <c r="E4" s="96">
        <f>D4*B1</f>
        <v>10487.98</v>
      </c>
      <c r="F4" s="96">
        <v>1815</v>
      </c>
      <c r="G4" s="96">
        <f>F4*B1</f>
        <v>5136.45</v>
      </c>
      <c r="H4" s="96">
        <v>2296.4</v>
      </c>
      <c r="I4" s="96">
        <f>H4*B1</f>
        <v>6498.812000000001</v>
      </c>
      <c r="J4" s="96">
        <v>2556</v>
      </c>
      <c r="K4" s="96">
        <f>J4*B1</f>
        <v>7233.4800000000005</v>
      </c>
      <c r="L4" s="96">
        <v>7496</v>
      </c>
      <c r="M4" s="96">
        <f>L4*B1</f>
        <v>21213.68</v>
      </c>
      <c r="N4" s="96">
        <v>3700</v>
      </c>
      <c r="O4" s="97">
        <f>N4*B1</f>
        <v>10471</v>
      </c>
      <c r="P4" s="98">
        <v>3040</v>
      </c>
      <c r="Q4" s="98">
        <f>P4*B1</f>
        <v>8603.2</v>
      </c>
    </row>
    <row r="5" spans="1:17" ht="14.25">
      <c r="A5" s="403"/>
      <c r="B5" s="77" t="s">
        <v>85</v>
      </c>
      <c r="C5" s="78">
        <v>1</v>
      </c>
      <c r="D5" s="99">
        <v>0</v>
      </c>
      <c r="E5" s="100">
        <f>D5*B1</f>
        <v>0</v>
      </c>
      <c r="F5" s="100">
        <v>0</v>
      </c>
      <c r="G5" s="100">
        <f>F5*B1</f>
        <v>0</v>
      </c>
      <c r="H5" s="100">
        <v>0</v>
      </c>
      <c r="I5" s="100">
        <f>H5*B1</f>
        <v>0</v>
      </c>
      <c r="J5" s="100">
        <v>0</v>
      </c>
      <c r="K5" s="100">
        <f>J5*B1</f>
        <v>0</v>
      </c>
      <c r="L5" s="100">
        <v>197.5</v>
      </c>
      <c r="M5" s="100">
        <f>L5*B1</f>
        <v>558.9250000000001</v>
      </c>
      <c r="N5" s="100">
        <v>370</v>
      </c>
      <c r="O5" s="101">
        <f>N5*B1</f>
        <v>1047.1000000000001</v>
      </c>
      <c r="P5" s="102">
        <v>0</v>
      </c>
      <c r="Q5" s="102">
        <f>P5*B1</f>
        <v>0</v>
      </c>
    </row>
    <row r="6" spans="1:17" ht="14.25">
      <c r="A6" s="403"/>
      <c r="B6" s="77" t="s">
        <v>86</v>
      </c>
      <c r="C6" s="78">
        <v>6</v>
      </c>
      <c r="D6" s="103">
        <v>0</v>
      </c>
      <c r="E6" s="104">
        <f>D6*B1</f>
        <v>0</v>
      </c>
      <c r="F6" s="104">
        <v>0</v>
      </c>
      <c r="G6" s="104">
        <f>F6*B1</f>
        <v>0</v>
      </c>
      <c r="H6" s="104">
        <v>0</v>
      </c>
      <c r="I6" s="104">
        <f>H6*B1</f>
        <v>0</v>
      </c>
      <c r="J6" s="104">
        <v>0</v>
      </c>
      <c r="K6" s="104">
        <f>J6*B1</f>
        <v>0</v>
      </c>
      <c r="L6" s="104">
        <v>0</v>
      </c>
      <c r="M6" s="104">
        <f>L6*B1</f>
        <v>0</v>
      </c>
      <c r="N6" s="104">
        <v>0</v>
      </c>
      <c r="O6" s="105">
        <f>N6*B1</f>
        <v>0</v>
      </c>
      <c r="P6" s="106">
        <v>0</v>
      </c>
      <c r="Q6" s="106">
        <f>P6*B1</f>
        <v>0</v>
      </c>
    </row>
    <row r="7" spans="1:17" ht="15" thickBot="1">
      <c r="A7" s="408"/>
      <c r="B7" s="79" t="s">
        <v>87</v>
      </c>
      <c r="C7" s="80">
        <f aca="true" t="shared" si="0" ref="C7:O7">SUM(C4:C6)</f>
        <v>12</v>
      </c>
      <c r="D7" s="107">
        <f t="shared" si="0"/>
        <v>3706</v>
      </c>
      <c r="E7" s="107">
        <f t="shared" si="0"/>
        <v>10487.98</v>
      </c>
      <c r="F7" s="107">
        <f t="shared" si="0"/>
        <v>1815</v>
      </c>
      <c r="G7" s="107">
        <f t="shared" si="0"/>
        <v>5136.45</v>
      </c>
      <c r="H7" s="107">
        <f t="shared" si="0"/>
        <v>2296.4</v>
      </c>
      <c r="I7" s="107">
        <f t="shared" si="0"/>
        <v>6498.812000000001</v>
      </c>
      <c r="J7" s="107">
        <f t="shared" si="0"/>
        <v>2556</v>
      </c>
      <c r="K7" s="107">
        <f t="shared" si="0"/>
        <v>7233.4800000000005</v>
      </c>
      <c r="L7" s="107">
        <f t="shared" si="0"/>
        <v>7693.5</v>
      </c>
      <c r="M7" s="107">
        <f t="shared" si="0"/>
        <v>21772.605</v>
      </c>
      <c r="N7" s="107">
        <f t="shared" si="0"/>
        <v>4070</v>
      </c>
      <c r="O7" s="107">
        <f t="shared" si="0"/>
        <v>11518.1</v>
      </c>
      <c r="P7" s="107">
        <f>SUM(P4:P6)</f>
        <v>3040</v>
      </c>
      <c r="Q7" s="107">
        <f>SUM(Q4:Q6)</f>
        <v>8603.2</v>
      </c>
    </row>
    <row r="8" spans="1:17" ht="14.25">
      <c r="A8" s="402" t="s">
        <v>165</v>
      </c>
      <c r="B8" s="81" t="s">
        <v>84</v>
      </c>
      <c r="C8" s="82">
        <v>20</v>
      </c>
      <c r="D8" s="116">
        <v>3706</v>
      </c>
      <c r="E8" s="117">
        <f>D8*B1</f>
        <v>10487.98</v>
      </c>
      <c r="F8" s="117">
        <v>2178</v>
      </c>
      <c r="G8" s="117">
        <f>F8*B1</f>
        <v>6163.74</v>
      </c>
      <c r="H8" s="117">
        <v>2322</v>
      </c>
      <c r="I8" s="117">
        <f>H8*B1</f>
        <v>6571.26</v>
      </c>
      <c r="J8" s="117">
        <v>2428</v>
      </c>
      <c r="K8" s="117">
        <f>J8*B1</f>
        <v>6871.24</v>
      </c>
      <c r="L8" s="117">
        <v>7194.3</v>
      </c>
      <c r="M8" s="117">
        <f>L8*B1</f>
        <v>20359.869000000002</v>
      </c>
      <c r="N8" s="117">
        <v>3682</v>
      </c>
      <c r="O8" s="117">
        <f>N8*B1</f>
        <v>10420.06</v>
      </c>
      <c r="P8" s="117">
        <v>3040</v>
      </c>
      <c r="Q8" s="118">
        <f>P8*B1</f>
        <v>8603.2</v>
      </c>
    </row>
    <row r="9" spans="1:17" ht="14.25">
      <c r="A9" s="403"/>
      <c r="B9" s="77" t="s">
        <v>85</v>
      </c>
      <c r="C9" s="78">
        <v>4</v>
      </c>
      <c r="D9" s="99">
        <v>0</v>
      </c>
      <c r="E9" s="100">
        <f>D9*B1</f>
        <v>0</v>
      </c>
      <c r="F9" s="100">
        <v>0</v>
      </c>
      <c r="G9" s="100">
        <f>F9*B1</f>
        <v>0</v>
      </c>
      <c r="H9" s="100">
        <v>0</v>
      </c>
      <c r="I9" s="100">
        <f>H9*B1</f>
        <v>0</v>
      </c>
      <c r="J9" s="100">
        <v>0</v>
      </c>
      <c r="K9" s="100">
        <f>J9*B1</f>
        <v>0</v>
      </c>
      <c r="L9" s="100">
        <v>158</v>
      </c>
      <c r="M9" s="100">
        <f>L9*B1</f>
        <v>447.14</v>
      </c>
      <c r="N9" s="100">
        <v>296</v>
      </c>
      <c r="O9" s="100">
        <f>N9*B1</f>
        <v>837.6800000000001</v>
      </c>
      <c r="P9" s="100">
        <v>0</v>
      </c>
      <c r="Q9" s="101">
        <f>P9*B1</f>
        <v>0</v>
      </c>
    </row>
    <row r="10" spans="1:17" ht="14.25">
      <c r="A10" s="403"/>
      <c r="B10" s="77" t="s">
        <v>86</v>
      </c>
      <c r="C10" s="78">
        <v>4</v>
      </c>
      <c r="D10" s="103">
        <v>0</v>
      </c>
      <c r="E10" s="104">
        <f>D10*B1</f>
        <v>0</v>
      </c>
      <c r="F10" s="104">
        <v>0</v>
      </c>
      <c r="G10" s="104">
        <f>F10*B1</f>
        <v>0</v>
      </c>
      <c r="H10" s="104">
        <v>0</v>
      </c>
      <c r="I10" s="104">
        <f>H10*B1</f>
        <v>0</v>
      </c>
      <c r="J10" s="104">
        <v>0</v>
      </c>
      <c r="K10" s="104">
        <f>J10*B1</f>
        <v>0</v>
      </c>
      <c r="L10" s="104">
        <f>'25'!D5*'2015'!C10</f>
        <v>0</v>
      </c>
      <c r="M10" s="104">
        <f>L10*B1</f>
        <v>0</v>
      </c>
      <c r="N10" s="104">
        <v>0</v>
      </c>
      <c r="O10" s="104">
        <f>N10*B1</f>
        <v>0</v>
      </c>
      <c r="P10" s="104">
        <v>0</v>
      </c>
      <c r="Q10" s="105">
        <f>P10*B1</f>
        <v>0</v>
      </c>
    </row>
    <row r="11" spans="1:17" ht="15" thickBot="1">
      <c r="A11" s="408"/>
      <c r="B11" s="79" t="s">
        <v>87</v>
      </c>
      <c r="C11" s="80">
        <f aca="true" t="shared" si="1" ref="C11:O11">SUM(C8:C10)</f>
        <v>28</v>
      </c>
      <c r="D11" s="107">
        <f t="shared" si="1"/>
        <v>3706</v>
      </c>
      <c r="E11" s="107">
        <f t="shared" si="1"/>
        <v>10487.98</v>
      </c>
      <c r="F11" s="107">
        <f t="shared" si="1"/>
        <v>2178</v>
      </c>
      <c r="G11" s="107">
        <f t="shared" si="1"/>
        <v>6163.74</v>
      </c>
      <c r="H11" s="107">
        <f t="shared" si="1"/>
        <v>2322</v>
      </c>
      <c r="I11" s="107">
        <f t="shared" si="1"/>
        <v>6571.26</v>
      </c>
      <c r="J11" s="107">
        <f t="shared" si="1"/>
        <v>2428</v>
      </c>
      <c r="K11" s="107">
        <f t="shared" si="1"/>
        <v>6871.24</v>
      </c>
      <c r="L11" s="107">
        <f t="shared" si="1"/>
        <v>7352.3</v>
      </c>
      <c r="M11" s="107">
        <f t="shared" si="1"/>
        <v>20807.009000000002</v>
      </c>
      <c r="N11" s="107">
        <f t="shared" si="1"/>
        <v>3978</v>
      </c>
      <c r="O11" s="107">
        <f t="shared" si="1"/>
        <v>11257.74</v>
      </c>
      <c r="P11" s="107">
        <f>SUM(P8:P10)</f>
        <v>3040</v>
      </c>
      <c r="Q11" s="107">
        <f>SUM(Q8:Q10)</f>
        <v>8603.2</v>
      </c>
    </row>
    <row r="12" spans="1:17" ht="14.25">
      <c r="A12" s="410" t="s">
        <v>167</v>
      </c>
      <c r="B12" s="81" t="s">
        <v>84</v>
      </c>
      <c r="C12" s="82">
        <v>22</v>
      </c>
      <c r="D12" s="116">
        <v>4076.6</v>
      </c>
      <c r="E12" s="117">
        <f>D12*B1</f>
        <v>11536.778</v>
      </c>
      <c r="F12" s="117">
        <v>2442</v>
      </c>
      <c r="G12" s="117">
        <f>F12*B1</f>
        <v>6910.860000000001</v>
      </c>
      <c r="H12" s="117">
        <v>2580.6</v>
      </c>
      <c r="I12" s="117">
        <f>H12*B1</f>
        <v>7303.098</v>
      </c>
      <c r="J12" s="117">
        <v>2846.8</v>
      </c>
      <c r="K12" s="117">
        <f>J12*B1</f>
        <v>8056.444</v>
      </c>
      <c r="L12" s="117">
        <v>8316</v>
      </c>
      <c r="M12" s="117">
        <f>L12*B1</f>
        <v>23534.28</v>
      </c>
      <c r="N12" s="117">
        <v>4070</v>
      </c>
      <c r="O12" s="117">
        <f>N12*B1</f>
        <v>11518.1</v>
      </c>
      <c r="P12" s="117">
        <v>3344</v>
      </c>
      <c r="Q12" s="118">
        <f>P12*B1</f>
        <v>9463.52</v>
      </c>
    </row>
    <row r="13" spans="1:17" ht="14.25">
      <c r="A13" s="403"/>
      <c r="B13" s="77" t="s">
        <v>85</v>
      </c>
      <c r="C13" s="78">
        <v>4</v>
      </c>
      <c r="D13" s="99">
        <v>0</v>
      </c>
      <c r="E13" s="100">
        <f>D13*B1</f>
        <v>0</v>
      </c>
      <c r="F13" s="100">
        <v>0</v>
      </c>
      <c r="G13" s="100">
        <f>F13*B1</f>
        <v>0</v>
      </c>
      <c r="H13" s="100">
        <v>0</v>
      </c>
      <c r="I13" s="100">
        <f>H13*B1</f>
        <v>0</v>
      </c>
      <c r="J13" s="100">
        <v>0</v>
      </c>
      <c r="K13" s="100">
        <f>J13*B1</f>
        <v>0</v>
      </c>
      <c r="L13" s="100">
        <v>158</v>
      </c>
      <c r="M13" s="100">
        <f>L13*B1</f>
        <v>447.14</v>
      </c>
      <c r="N13" s="100">
        <v>296</v>
      </c>
      <c r="O13" s="100">
        <f>N13*B1</f>
        <v>837.6800000000001</v>
      </c>
      <c r="P13" s="100">
        <v>0</v>
      </c>
      <c r="Q13" s="101">
        <f>P13*B1</f>
        <v>0</v>
      </c>
    </row>
    <row r="14" spans="1:17" ht="14.25">
      <c r="A14" s="403"/>
      <c r="B14" s="77" t="s">
        <v>86</v>
      </c>
      <c r="C14" s="78">
        <v>5</v>
      </c>
      <c r="D14" s="103">
        <v>0</v>
      </c>
      <c r="E14" s="104">
        <f>D14*B1</f>
        <v>0</v>
      </c>
      <c r="F14" s="104">
        <v>0</v>
      </c>
      <c r="G14" s="104">
        <f>F14*B1</f>
        <v>0</v>
      </c>
      <c r="H14" s="104">
        <v>0</v>
      </c>
      <c r="I14" s="104">
        <f>H14*B1</f>
        <v>0</v>
      </c>
      <c r="J14" s="104">
        <v>0</v>
      </c>
      <c r="K14" s="104">
        <f>J14*B1</f>
        <v>0</v>
      </c>
      <c r="L14" s="104">
        <v>0</v>
      </c>
      <c r="M14" s="104">
        <f>L14*B1</f>
        <v>0</v>
      </c>
      <c r="N14" s="104">
        <v>0</v>
      </c>
      <c r="O14" s="104">
        <f>N14*B1</f>
        <v>0</v>
      </c>
      <c r="P14" s="104">
        <v>0</v>
      </c>
      <c r="Q14" s="105">
        <f>P14*B1</f>
        <v>0</v>
      </c>
    </row>
    <row r="15" spans="1:17" ht="15" thickBot="1">
      <c r="A15" s="408"/>
      <c r="B15" s="79" t="s">
        <v>87</v>
      </c>
      <c r="C15" s="80">
        <f aca="true" t="shared" si="2" ref="C15:O15">SUM(C12:C14)</f>
        <v>31</v>
      </c>
      <c r="D15" s="107">
        <f t="shared" si="2"/>
        <v>4076.6</v>
      </c>
      <c r="E15" s="107">
        <f t="shared" si="2"/>
        <v>11536.778</v>
      </c>
      <c r="F15" s="107">
        <f t="shared" si="2"/>
        <v>2442</v>
      </c>
      <c r="G15" s="107">
        <f t="shared" si="2"/>
        <v>6910.860000000001</v>
      </c>
      <c r="H15" s="107">
        <f t="shared" si="2"/>
        <v>2580.6</v>
      </c>
      <c r="I15" s="107">
        <f t="shared" si="2"/>
        <v>7303.098</v>
      </c>
      <c r="J15" s="107">
        <f t="shared" si="2"/>
        <v>2846.8</v>
      </c>
      <c r="K15" s="107">
        <f t="shared" si="2"/>
        <v>8056.444</v>
      </c>
      <c r="L15" s="107">
        <f t="shared" si="2"/>
        <v>8474</v>
      </c>
      <c r="M15" s="107">
        <f t="shared" si="2"/>
        <v>23981.42</v>
      </c>
      <c r="N15" s="107">
        <f t="shared" si="2"/>
        <v>4366</v>
      </c>
      <c r="O15" s="107">
        <f t="shared" si="2"/>
        <v>12355.78</v>
      </c>
      <c r="P15" s="107">
        <f>SUM(P12:P14)</f>
        <v>3344</v>
      </c>
      <c r="Q15" s="107">
        <f>SUM(Q12:Q14)</f>
        <v>9463.52</v>
      </c>
    </row>
    <row r="16" spans="1:17" ht="14.25">
      <c r="A16" s="410" t="s">
        <v>169</v>
      </c>
      <c r="B16" s="81" t="s">
        <v>84</v>
      </c>
      <c r="C16" s="82">
        <v>21</v>
      </c>
      <c r="D16" s="116">
        <v>3891.3</v>
      </c>
      <c r="E16" s="117">
        <f>D16*B1</f>
        <v>11012.379</v>
      </c>
      <c r="F16" s="117">
        <v>2331</v>
      </c>
      <c r="G16" s="117">
        <f>F16*B1</f>
        <v>6596.7300000000005</v>
      </c>
      <c r="H16" s="117">
        <v>2388.9</v>
      </c>
      <c r="I16" s="117">
        <f>H16*B1</f>
        <v>6760.587</v>
      </c>
      <c r="J16" s="117">
        <v>2669.4</v>
      </c>
      <c r="K16" s="117">
        <f>J16*B1</f>
        <v>7554.402</v>
      </c>
      <c r="L16" s="117">
        <v>7842</v>
      </c>
      <c r="M16" s="117">
        <f>L16*B1</f>
        <v>22192.86</v>
      </c>
      <c r="N16" s="117">
        <v>3885</v>
      </c>
      <c r="O16" s="117">
        <f>N16*B1</f>
        <v>10994.550000000001</v>
      </c>
      <c r="P16" s="117">
        <v>3192</v>
      </c>
      <c r="Q16" s="118">
        <f>P16*B1</f>
        <v>9033.36</v>
      </c>
    </row>
    <row r="17" spans="1:17" ht="14.25">
      <c r="A17" s="403"/>
      <c r="B17" s="77" t="s">
        <v>85</v>
      </c>
      <c r="C17" s="78">
        <v>4</v>
      </c>
      <c r="D17" s="99">
        <v>0</v>
      </c>
      <c r="E17" s="100">
        <f>D17*B1</f>
        <v>0</v>
      </c>
      <c r="F17" s="100">
        <v>0</v>
      </c>
      <c r="G17" s="100">
        <f>F17*B1</f>
        <v>0</v>
      </c>
      <c r="H17" s="100">
        <v>0</v>
      </c>
      <c r="I17" s="100">
        <f>H17*B1</f>
        <v>0</v>
      </c>
      <c r="J17" s="100">
        <v>0</v>
      </c>
      <c r="K17" s="100">
        <f>J17*B1</f>
        <v>0</v>
      </c>
      <c r="L17" s="100">
        <v>158</v>
      </c>
      <c r="M17" s="100">
        <f>L17*B1</f>
        <v>447.14</v>
      </c>
      <c r="N17" s="100">
        <v>296</v>
      </c>
      <c r="O17" s="100">
        <f>N17*B1</f>
        <v>837.6800000000001</v>
      </c>
      <c r="P17" s="100">
        <v>0</v>
      </c>
      <c r="Q17" s="101">
        <f>P17*B1</f>
        <v>0</v>
      </c>
    </row>
    <row r="18" spans="1:17" ht="14.25">
      <c r="A18" s="403"/>
      <c r="B18" s="77" t="s">
        <v>86</v>
      </c>
      <c r="C18" s="78">
        <v>5</v>
      </c>
      <c r="D18" s="103">
        <v>0</v>
      </c>
      <c r="E18" s="104">
        <f>D18*B1</f>
        <v>0</v>
      </c>
      <c r="F18" s="104">
        <v>0</v>
      </c>
      <c r="G18" s="104">
        <f>F18*B1</f>
        <v>0</v>
      </c>
      <c r="H18" s="104">
        <v>0</v>
      </c>
      <c r="I18" s="104">
        <f>H18*B1</f>
        <v>0</v>
      </c>
      <c r="J18" s="104">
        <v>0</v>
      </c>
      <c r="K18" s="104">
        <f>J18*B1</f>
        <v>0</v>
      </c>
      <c r="L18" s="104">
        <v>0</v>
      </c>
      <c r="M18" s="104">
        <f>L18*B1</f>
        <v>0</v>
      </c>
      <c r="N18" s="104">
        <v>0</v>
      </c>
      <c r="O18" s="104">
        <f>N18*B1</f>
        <v>0</v>
      </c>
      <c r="P18" s="104">
        <v>0</v>
      </c>
      <c r="Q18" s="105">
        <f>P18*B1</f>
        <v>0</v>
      </c>
    </row>
    <row r="19" spans="1:17" ht="15" thickBot="1">
      <c r="A19" s="408"/>
      <c r="B19" s="79" t="s">
        <v>87</v>
      </c>
      <c r="C19" s="80">
        <f aca="true" t="shared" si="3" ref="C19:O19">SUM(C16:C18)</f>
        <v>30</v>
      </c>
      <c r="D19" s="107">
        <f t="shared" si="3"/>
        <v>3891.3</v>
      </c>
      <c r="E19" s="107">
        <f t="shared" si="3"/>
        <v>11012.379</v>
      </c>
      <c r="F19" s="107">
        <f t="shared" si="3"/>
        <v>2331</v>
      </c>
      <c r="G19" s="107">
        <f t="shared" si="3"/>
        <v>6596.7300000000005</v>
      </c>
      <c r="H19" s="107">
        <f t="shared" si="3"/>
        <v>2388.9</v>
      </c>
      <c r="I19" s="107">
        <f t="shared" si="3"/>
        <v>6760.587</v>
      </c>
      <c r="J19" s="107">
        <f t="shared" si="3"/>
        <v>2669.4</v>
      </c>
      <c r="K19" s="107">
        <f t="shared" si="3"/>
        <v>7554.402</v>
      </c>
      <c r="L19" s="107">
        <f t="shared" si="3"/>
        <v>8000</v>
      </c>
      <c r="M19" s="107">
        <f t="shared" si="3"/>
        <v>22640</v>
      </c>
      <c r="N19" s="107">
        <f t="shared" si="3"/>
        <v>4181</v>
      </c>
      <c r="O19" s="107">
        <f t="shared" si="3"/>
        <v>11832.230000000001</v>
      </c>
      <c r="P19" s="107">
        <f>SUM(P16:P18)</f>
        <v>3192</v>
      </c>
      <c r="Q19" s="107">
        <f>SUM(Q16:Q18)</f>
        <v>9033.36</v>
      </c>
    </row>
    <row r="20" spans="1:17" ht="14.25">
      <c r="A20" s="402" t="s">
        <v>172</v>
      </c>
      <c r="B20" s="81" t="s">
        <v>84</v>
      </c>
      <c r="C20" s="82">
        <v>20</v>
      </c>
      <c r="D20" s="116">
        <v>3832</v>
      </c>
      <c r="E20" s="117">
        <f>D20*B1</f>
        <v>10844.56</v>
      </c>
      <c r="F20" s="117">
        <v>2220</v>
      </c>
      <c r="G20" s="117">
        <f>F20*B1</f>
        <v>6282.6</v>
      </c>
      <c r="H20" s="117">
        <v>2346</v>
      </c>
      <c r="I20" s="117">
        <f>H20*B1</f>
        <v>6639.18</v>
      </c>
      <c r="J20" s="117">
        <v>2368</v>
      </c>
      <c r="K20" s="117">
        <f>J20*B1</f>
        <v>6701.4400000000005</v>
      </c>
      <c r="L20" s="117">
        <v>8198</v>
      </c>
      <c r="M20" s="117">
        <f>L20*B1</f>
        <v>23200.34</v>
      </c>
      <c r="N20" s="117">
        <v>3700</v>
      </c>
      <c r="O20" s="117">
        <f>N20*B1</f>
        <v>10471</v>
      </c>
      <c r="P20" s="117">
        <v>3040</v>
      </c>
      <c r="Q20" s="118">
        <f>P20*B1</f>
        <v>8603.2</v>
      </c>
    </row>
    <row r="21" spans="1:17" ht="14.25">
      <c r="A21" s="403"/>
      <c r="B21" s="77" t="s">
        <v>85</v>
      </c>
      <c r="C21" s="78">
        <v>5</v>
      </c>
      <c r="D21" s="99">
        <v>0</v>
      </c>
      <c r="E21" s="100">
        <f>D21*B1</f>
        <v>0</v>
      </c>
      <c r="F21" s="100">
        <v>0</v>
      </c>
      <c r="G21" s="100">
        <f>F21*B1</f>
        <v>0</v>
      </c>
      <c r="H21" s="100">
        <v>0</v>
      </c>
      <c r="I21" s="100">
        <f>H21*B1</f>
        <v>0</v>
      </c>
      <c r="J21" s="100">
        <v>0</v>
      </c>
      <c r="K21" s="100">
        <f>J21*B1</f>
        <v>0</v>
      </c>
      <c r="L21" s="100">
        <v>197.5</v>
      </c>
      <c r="M21" s="100">
        <f>L21*B1</f>
        <v>558.9250000000001</v>
      </c>
      <c r="N21" s="100">
        <v>370</v>
      </c>
      <c r="O21" s="100">
        <f>N21*B1</f>
        <v>1047.1000000000001</v>
      </c>
      <c r="P21" s="100">
        <v>0</v>
      </c>
      <c r="Q21" s="101">
        <f>P21*B1</f>
        <v>0</v>
      </c>
    </row>
    <row r="22" spans="1:17" ht="14.25">
      <c r="A22" s="403"/>
      <c r="B22" s="77" t="s">
        <v>86</v>
      </c>
      <c r="C22" s="78">
        <v>6</v>
      </c>
      <c r="D22" s="103">
        <v>0</v>
      </c>
      <c r="E22" s="104">
        <f>D22*B1</f>
        <v>0</v>
      </c>
      <c r="F22" s="104">
        <v>78.4</v>
      </c>
      <c r="G22" s="104">
        <f>F22*B1</f>
        <v>221.872</v>
      </c>
      <c r="H22" s="104">
        <v>0</v>
      </c>
      <c r="I22" s="104">
        <f>H22*B1</f>
        <v>0</v>
      </c>
      <c r="J22" s="104">
        <v>88</v>
      </c>
      <c r="K22" s="104">
        <f>J22*B1</f>
        <v>249.04000000000002</v>
      </c>
      <c r="L22" s="104">
        <v>77.6</v>
      </c>
      <c r="M22" s="104">
        <f>L22*B1</f>
        <v>219.60799999999998</v>
      </c>
      <c r="N22" s="104">
        <v>72</v>
      </c>
      <c r="O22" s="104">
        <f>N22*B1</f>
        <v>203.76</v>
      </c>
      <c r="P22" s="104">
        <v>46</v>
      </c>
      <c r="Q22" s="105">
        <f>P22*B1</f>
        <v>130.18</v>
      </c>
    </row>
    <row r="23" spans="1:17" ht="15" thickBot="1">
      <c r="A23" s="408"/>
      <c r="B23" s="79" t="s">
        <v>87</v>
      </c>
      <c r="C23" s="80">
        <f aca="true" t="shared" si="4" ref="C23:O23">SUM(C20:C22)</f>
        <v>31</v>
      </c>
      <c r="D23" s="107">
        <f t="shared" si="4"/>
        <v>3832</v>
      </c>
      <c r="E23" s="107">
        <f t="shared" si="4"/>
        <v>10844.56</v>
      </c>
      <c r="F23" s="107">
        <f t="shared" si="4"/>
        <v>2298.4</v>
      </c>
      <c r="G23" s="107">
        <f t="shared" si="4"/>
        <v>6504.472000000001</v>
      </c>
      <c r="H23" s="107">
        <f t="shared" si="4"/>
        <v>2346</v>
      </c>
      <c r="I23" s="107">
        <f t="shared" si="4"/>
        <v>6639.18</v>
      </c>
      <c r="J23" s="107">
        <f t="shared" si="4"/>
        <v>2456</v>
      </c>
      <c r="K23" s="107">
        <f t="shared" si="4"/>
        <v>6950.4800000000005</v>
      </c>
      <c r="L23" s="107">
        <f t="shared" si="4"/>
        <v>8473.1</v>
      </c>
      <c r="M23" s="107">
        <f t="shared" si="4"/>
        <v>23978.873</v>
      </c>
      <c r="N23" s="107">
        <f t="shared" si="4"/>
        <v>4142</v>
      </c>
      <c r="O23" s="107">
        <f t="shared" si="4"/>
        <v>11721.86</v>
      </c>
      <c r="P23" s="107">
        <f>SUM(P20:P22)</f>
        <v>3086</v>
      </c>
      <c r="Q23" s="107">
        <f>SUM(Q20:Q22)</f>
        <v>8733.380000000001</v>
      </c>
    </row>
    <row r="24" spans="1:17" ht="14.25">
      <c r="A24" s="402" t="s">
        <v>174</v>
      </c>
      <c r="B24" s="81" t="s">
        <v>84</v>
      </c>
      <c r="C24" s="82">
        <v>21</v>
      </c>
      <c r="D24" s="116">
        <v>4023.6</v>
      </c>
      <c r="E24" s="117">
        <f>D24*B1</f>
        <v>11386.788</v>
      </c>
      <c r="F24" s="117">
        <v>2331</v>
      </c>
      <c r="G24" s="117">
        <f>F24*B1</f>
        <v>6596.7300000000005</v>
      </c>
      <c r="H24" s="117">
        <v>2388.9</v>
      </c>
      <c r="I24" s="117">
        <f>H24*B1</f>
        <v>6760.587</v>
      </c>
      <c r="J24" s="117">
        <v>2438.4</v>
      </c>
      <c r="K24" s="117">
        <f>J24*B1</f>
        <v>6900.6720000000005</v>
      </c>
      <c r="L24" s="117">
        <v>8536.5</v>
      </c>
      <c r="M24" s="117">
        <f>L24*B1</f>
        <v>24158.295000000002</v>
      </c>
      <c r="N24" s="117">
        <v>3885</v>
      </c>
      <c r="O24" s="117">
        <f>N24*B1</f>
        <v>10994.550000000001</v>
      </c>
      <c r="P24" s="117">
        <v>3192</v>
      </c>
      <c r="Q24" s="118">
        <f>P24*B1</f>
        <v>9033.36</v>
      </c>
    </row>
    <row r="25" spans="1:17" ht="14.25">
      <c r="A25" s="403"/>
      <c r="B25" s="77" t="s">
        <v>85</v>
      </c>
      <c r="C25" s="78">
        <v>4</v>
      </c>
      <c r="D25" s="99">
        <v>0</v>
      </c>
      <c r="E25" s="100">
        <f>D25*B1</f>
        <v>0</v>
      </c>
      <c r="F25" s="100">
        <v>0</v>
      </c>
      <c r="G25" s="100">
        <f>F25*B1</f>
        <v>0</v>
      </c>
      <c r="H25" s="100">
        <v>0</v>
      </c>
      <c r="I25" s="100">
        <f>H25*B1</f>
        <v>0</v>
      </c>
      <c r="J25" s="100">
        <v>0</v>
      </c>
      <c r="K25" s="100">
        <f>J25*B1</f>
        <v>0</v>
      </c>
      <c r="L25" s="100">
        <v>158</v>
      </c>
      <c r="M25" s="100">
        <f>L25*B1</f>
        <v>447.14</v>
      </c>
      <c r="N25" s="100">
        <v>296</v>
      </c>
      <c r="O25" s="100">
        <f>N25*B1</f>
        <v>837.6800000000001</v>
      </c>
      <c r="P25" s="100">
        <v>0</v>
      </c>
      <c r="Q25" s="101">
        <f>P25*B1</f>
        <v>0</v>
      </c>
    </row>
    <row r="26" spans="1:17" ht="14.25">
      <c r="A26" s="403"/>
      <c r="B26" s="77" t="s">
        <v>86</v>
      </c>
      <c r="C26" s="78">
        <v>5</v>
      </c>
      <c r="D26" s="103">
        <v>0</v>
      </c>
      <c r="E26" s="104">
        <f>D26*B1</f>
        <v>0</v>
      </c>
      <c r="F26" s="104">
        <v>0</v>
      </c>
      <c r="G26" s="104">
        <f>F26*B1</f>
        <v>0</v>
      </c>
      <c r="H26" s="104">
        <v>0</v>
      </c>
      <c r="I26" s="104">
        <f>H26*B1</f>
        <v>0</v>
      </c>
      <c r="J26" s="104">
        <v>0</v>
      </c>
      <c r="K26" s="104">
        <f>J26*B1</f>
        <v>0</v>
      </c>
      <c r="L26" s="104">
        <v>0</v>
      </c>
      <c r="M26" s="104">
        <f>L26*B1</f>
        <v>0</v>
      </c>
      <c r="N26" s="104">
        <v>0</v>
      </c>
      <c r="O26" s="104">
        <f>N26*B1</f>
        <v>0</v>
      </c>
      <c r="P26" s="104">
        <v>0</v>
      </c>
      <c r="Q26" s="105">
        <f>P26*B1</f>
        <v>0</v>
      </c>
    </row>
    <row r="27" spans="1:17" ht="15" thickBot="1">
      <c r="A27" s="404"/>
      <c r="B27" s="83" t="s">
        <v>87</v>
      </c>
      <c r="C27" s="84">
        <f aca="true" t="shared" si="5" ref="C27:O27">SUM(C24:C26)</f>
        <v>30</v>
      </c>
      <c r="D27" s="120">
        <f t="shared" si="5"/>
        <v>4023.6</v>
      </c>
      <c r="E27" s="120">
        <f t="shared" si="5"/>
        <v>11386.788</v>
      </c>
      <c r="F27" s="120">
        <f t="shared" si="5"/>
        <v>2331</v>
      </c>
      <c r="G27" s="120">
        <f t="shared" si="5"/>
        <v>6596.7300000000005</v>
      </c>
      <c r="H27" s="120">
        <f t="shared" si="5"/>
        <v>2388.9</v>
      </c>
      <c r="I27" s="120">
        <f t="shared" si="5"/>
        <v>6760.587</v>
      </c>
      <c r="J27" s="120">
        <f t="shared" si="5"/>
        <v>2438.4</v>
      </c>
      <c r="K27" s="120">
        <f t="shared" si="5"/>
        <v>6900.6720000000005</v>
      </c>
      <c r="L27" s="120">
        <f t="shared" si="5"/>
        <v>8694.5</v>
      </c>
      <c r="M27" s="120">
        <f t="shared" si="5"/>
        <v>24605.435</v>
      </c>
      <c r="N27" s="120">
        <f t="shared" si="5"/>
        <v>4181</v>
      </c>
      <c r="O27" s="120">
        <f t="shared" si="5"/>
        <v>11832.230000000001</v>
      </c>
      <c r="P27" s="107">
        <f>SUM(P24:P26)</f>
        <v>3192</v>
      </c>
      <c r="Q27" s="107">
        <f>SUM(Q24:Q26)</f>
        <v>9033.36</v>
      </c>
    </row>
    <row r="28" spans="1:17" ht="14.25">
      <c r="A28" s="405" t="s">
        <v>79</v>
      </c>
      <c r="B28" s="73" t="s">
        <v>80</v>
      </c>
      <c r="C28" s="405" t="s">
        <v>209</v>
      </c>
      <c r="D28" s="413" t="s">
        <v>188</v>
      </c>
      <c r="E28" s="406"/>
      <c r="F28" s="406" t="s">
        <v>194</v>
      </c>
      <c r="G28" s="406"/>
      <c r="H28" s="406" t="s">
        <v>190</v>
      </c>
      <c r="I28" s="406"/>
      <c r="J28" s="406" t="s">
        <v>191</v>
      </c>
      <c r="K28" s="406"/>
      <c r="L28" s="406" t="s">
        <v>192</v>
      </c>
      <c r="M28" s="406"/>
      <c r="N28" s="406" t="s">
        <v>193</v>
      </c>
      <c r="O28" s="406"/>
      <c r="P28" s="406" t="s">
        <v>195</v>
      </c>
      <c r="Q28" s="406"/>
    </row>
    <row r="29" spans="1:17" ht="14.25">
      <c r="A29" s="405"/>
      <c r="B29" s="73" t="s">
        <v>81</v>
      </c>
      <c r="C29" s="406"/>
      <c r="D29" s="75" t="s">
        <v>82</v>
      </c>
      <c r="E29" s="73" t="s">
        <v>83</v>
      </c>
      <c r="F29" s="73" t="s">
        <v>82</v>
      </c>
      <c r="G29" s="73" t="s">
        <v>83</v>
      </c>
      <c r="H29" s="73" t="s">
        <v>82</v>
      </c>
      <c r="I29" s="73" t="s">
        <v>83</v>
      </c>
      <c r="J29" s="73" t="s">
        <v>82</v>
      </c>
      <c r="K29" s="73" t="s">
        <v>83</v>
      </c>
      <c r="L29" s="73" t="s">
        <v>82</v>
      </c>
      <c r="M29" s="73" t="s">
        <v>83</v>
      </c>
      <c r="N29" s="73" t="s">
        <v>82</v>
      </c>
      <c r="O29" s="73" t="s">
        <v>83</v>
      </c>
      <c r="P29" s="73" t="s">
        <v>82</v>
      </c>
      <c r="Q29" s="73" t="s">
        <v>83</v>
      </c>
    </row>
    <row r="30" spans="1:17" ht="14.25">
      <c r="A30" s="407" t="s">
        <v>176</v>
      </c>
      <c r="B30" s="77" t="s">
        <v>84</v>
      </c>
      <c r="C30" s="78">
        <v>23</v>
      </c>
      <c r="D30" s="95">
        <v>4406.8</v>
      </c>
      <c r="E30" s="96">
        <f>D30*B1</f>
        <v>12471.244</v>
      </c>
      <c r="F30" s="96">
        <v>2553</v>
      </c>
      <c r="G30" s="96">
        <f>F30*B1</f>
        <v>7224.99</v>
      </c>
      <c r="H30" s="96">
        <v>3255.5</v>
      </c>
      <c r="I30" s="96">
        <f>H30*B1</f>
        <v>9213.065</v>
      </c>
      <c r="J30" s="96">
        <v>2355.2</v>
      </c>
      <c r="K30" s="96">
        <f>J30*B1</f>
        <v>6665.215999999999</v>
      </c>
      <c r="L30" s="96">
        <v>8742.3</v>
      </c>
      <c r="M30" s="96">
        <f>L30*B1</f>
        <v>24740.709</v>
      </c>
      <c r="N30" s="96">
        <v>4255</v>
      </c>
      <c r="O30" s="96">
        <f>N30*B1</f>
        <v>12041.65</v>
      </c>
      <c r="P30" s="96">
        <v>3496</v>
      </c>
      <c r="Q30" s="97">
        <f>P30*B1</f>
        <v>9893.68</v>
      </c>
    </row>
    <row r="31" spans="1:17" ht="14.25">
      <c r="A31" s="403"/>
      <c r="B31" s="77" t="s">
        <v>85</v>
      </c>
      <c r="C31" s="78">
        <v>4</v>
      </c>
      <c r="D31" s="99">
        <v>0</v>
      </c>
      <c r="E31" s="100">
        <f>D31*B1</f>
        <v>0</v>
      </c>
      <c r="F31" s="100">
        <v>0</v>
      </c>
      <c r="G31" s="100">
        <f>F31*B1</f>
        <v>0</v>
      </c>
      <c r="H31" s="100">
        <v>0</v>
      </c>
      <c r="I31" s="100">
        <f>H31*B1</f>
        <v>0</v>
      </c>
      <c r="J31" s="100">
        <v>0</v>
      </c>
      <c r="K31" s="100">
        <f>J31*B1</f>
        <v>0</v>
      </c>
      <c r="L31" s="100">
        <v>158</v>
      </c>
      <c r="M31" s="100">
        <f>L31*B1</f>
        <v>447.14</v>
      </c>
      <c r="N31" s="100">
        <v>296</v>
      </c>
      <c r="O31" s="100">
        <f>N31*B1</f>
        <v>837.6800000000001</v>
      </c>
      <c r="P31" s="100">
        <v>0</v>
      </c>
      <c r="Q31" s="101">
        <f>P31*B1</f>
        <v>0</v>
      </c>
    </row>
    <row r="32" spans="1:17" ht="14.25">
      <c r="A32" s="403"/>
      <c r="B32" s="77" t="s">
        <v>86</v>
      </c>
      <c r="C32" s="78">
        <v>4</v>
      </c>
      <c r="D32" s="103">
        <v>0</v>
      </c>
      <c r="E32" s="104">
        <f>D32*B1</f>
        <v>0</v>
      </c>
      <c r="F32" s="104">
        <v>0</v>
      </c>
      <c r="G32" s="104">
        <f>F32*B1</f>
        <v>0</v>
      </c>
      <c r="H32" s="104">
        <v>0</v>
      </c>
      <c r="I32" s="104">
        <f>H32*B1</f>
        <v>0</v>
      </c>
      <c r="J32" s="104">
        <v>0</v>
      </c>
      <c r="K32" s="104">
        <f>J32*B1</f>
        <v>0</v>
      </c>
      <c r="L32" s="104">
        <v>0</v>
      </c>
      <c r="M32" s="104">
        <f>L32*B1</f>
        <v>0</v>
      </c>
      <c r="N32" s="104">
        <v>0</v>
      </c>
      <c r="O32" s="104">
        <f>N32*B1</f>
        <v>0</v>
      </c>
      <c r="P32" s="104">
        <v>0</v>
      </c>
      <c r="Q32" s="105">
        <f>P32*B1</f>
        <v>0</v>
      </c>
    </row>
    <row r="33" spans="1:17" ht="15" thickBot="1">
      <c r="A33" s="408"/>
      <c r="B33" s="79" t="s">
        <v>87</v>
      </c>
      <c r="C33" s="80">
        <f aca="true" t="shared" si="6" ref="C33:O33">SUM(C30:C32)</f>
        <v>31</v>
      </c>
      <c r="D33" s="126">
        <f t="shared" si="6"/>
        <v>4406.8</v>
      </c>
      <c r="E33" s="107">
        <f t="shared" si="6"/>
        <v>12471.244</v>
      </c>
      <c r="F33" s="107">
        <f t="shared" si="6"/>
        <v>2553</v>
      </c>
      <c r="G33" s="107">
        <f t="shared" si="6"/>
        <v>7224.99</v>
      </c>
      <c r="H33" s="107">
        <f t="shared" si="6"/>
        <v>3255.5</v>
      </c>
      <c r="I33" s="107">
        <f t="shared" si="6"/>
        <v>9213.065</v>
      </c>
      <c r="J33" s="107">
        <f t="shared" si="6"/>
        <v>2355.2</v>
      </c>
      <c r="K33" s="107">
        <f t="shared" si="6"/>
        <v>6665.215999999999</v>
      </c>
      <c r="L33" s="107">
        <f t="shared" si="6"/>
        <v>8900.3</v>
      </c>
      <c r="M33" s="107">
        <f t="shared" si="6"/>
        <v>25187.849</v>
      </c>
      <c r="N33" s="107">
        <f t="shared" si="6"/>
        <v>4551</v>
      </c>
      <c r="O33" s="107">
        <f t="shared" si="6"/>
        <v>12879.33</v>
      </c>
      <c r="P33" s="98">
        <f>SUM(P30:P32)</f>
        <v>3496</v>
      </c>
      <c r="Q33" s="98">
        <f>SUM(Q30:Q32)</f>
        <v>9893.68</v>
      </c>
    </row>
    <row r="34" spans="1:17" ht="14.25">
      <c r="A34" s="402" t="s">
        <v>177</v>
      </c>
      <c r="B34" s="81" t="s">
        <v>84</v>
      </c>
      <c r="C34" s="82">
        <v>21</v>
      </c>
      <c r="D34" s="99">
        <v>4023.6</v>
      </c>
      <c r="E34" s="100">
        <f>D34*B1</f>
        <v>11386.788</v>
      </c>
      <c r="F34" s="100">
        <v>2331</v>
      </c>
      <c r="G34" s="100">
        <f>F34*B1</f>
        <v>6596.7300000000005</v>
      </c>
      <c r="H34" s="100">
        <v>3647.7</v>
      </c>
      <c r="I34" s="100">
        <f>H34*B1</f>
        <v>10322.991</v>
      </c>
      <c r="J34" s="100">
        <v>2150.4</v>
      </c>
      <c r="K34" s="100">
        <f>J34*B1</f>
        <v>6085.6320000000005</v>
      </c>
      <c r="L34" s="100">
        <v>7982.1</v>
      </c>
      <c r="M34" s="100">
        <f>L34*B1</f>
        <v>22589.343</v>
      </c>
      <c r="N34" s="100">
        <v>3885</v>
      </c>
      <c r="O34" s="100">
        <f>N34*B1</f>
        <v>10994.550000000001</v>
      </c>
      <c r="P34" s="96">
        <v>3192</v>
      </c>
      <c r="Q34" s="97">
        <f>P34*B1</f>
        <v>9033.36</v>
      </c>
    </row>
    <row r="35" spans="1:17" ht="14.25">
      <c r="A35" s="403"/>
      <c r="B35" s="77" t="s">
        <v>85</v>
      </c>
      <c r="C35" s="78">
        <v>4</v>
      </c>
      <c r="D35" s="99">
        <v>0</v>
      </c>
      <c r="E35" s="100">
        <f>D35*B1</f>
        <v>0</v>
      </c>
      <c r="F35" s="100">
        <v>0</v>
      </c>
      <c r="G35" s="100">
        <f>F35*B1</f>
        <v>0</v>
      </c>
      <c r="H35" s="100">
        <v>0</v>
      </c>
      <c r="I35" s="100">
        <f>H35*B1</f>
        <v>0</v>
      </c>
      <c r="J35" s="100">
        <v>0</v>
      </c>
      <c r="K35" s="100">
        <f>J35*B1</f>
        <v>0</v>
      </c>
      <c r="L35" s="100">
        <v>118.5</v>
      </c>
      <c r="M35" s="100">
        <f>L35*B1</f>
        <v>335.355</v>
      </c>
      <c r="N35" s="100">
        <v>222</v>
      </c>
      <c r="O35" s="100">
        <f>N35*B1</f>
        <v>628.26</v>
      </c>
      <c r="P35" s="100">
        <v>0</v>
      </c>
      <c r="Q35" s="101">
        <f>P35*B1</f>
        <v>0</v>
      </c>
    </row>
    <row r="36" spans="1:17" ht="14.25">
      <c r="A36" s="403"/>
      <c r="B36" s="77" t="s">
        <v>86</v>
      </c>
      <c r="C36" s="78">
        <v>6</v>
      </c>
      <c r="D36" s="103">
        <v>0</v>
      </c>
      <c r="E36" s="104">
        <f>D36*B1</f>
        <v>0</v>
      </c>
      <c r="F36" s="104">
        <v>0</v>
      </c>
      <c r="G36" s="104">
        <f>F36*B1</f>
        <v>0</v>
      </c>
      <c r="H36" s="104">
        <v>0</v>
      </c>
      <c r="I36" s="104">
        <f>H36*B1</f>
        <v>0</v>
      </c>
      <c r="J36" s="104">
        <v>0</v>
      </c>
      <c r="K36" s="104">
        <f>J36*B1</f>
        <v>0</v>
      </c>
      <c r="L36" s="104">
        <v>0</v>
      </c>
      <c r="M36" s="104">
        <f>L36*B1</f>
        <v>0</v>
      </c>
      <c r="N36" s="104">
        <v>0</v>
      </c>
      <c r="O36" s="104">
        <f>N36*B1</f>
        <v>0</v>
      </c>
      <c r="P36" s="104">
        <v>0</v>
      </c>
      <c r="Q36" s="105">
        <f>P36*B1</f>
        <v>0</v>
      </c>
    </row>
    <row r="37" spans="1:17" ht="15" thickBot="1">
      <c r="A37" s="408"/>
      <c r="B37" s="79" t="s">
        <v>87</v>
      </c>
      <c r="C37" s="80">
        <f aca="true" t="shared" si="7" ref="C37:Q37">SUM(C34:C36)</f>
        <v>31</v>
      </c>
      <c r="D37" s="126">
        <f t="shared" si="7"/>
        <v>4023.6</v>
      </c>
      <c r="E37" s="107">
        <f t="shared" si="7"/>
        <v>11386.788</v>
      </c>
      <c r="F37" s="107">
        <f t="shared" si="7"/>
        <v>2331</v>
      </c>
      <c r="G37" s="107">
        <f t="shared" si="7"/>
        <v>6596.7300000000005</v>
      </c>
      <c r="H37" s="107">
        <f t="shared" si="7"/>
        <v>3647.7</v>
      </c>
      <c r="I37" s="107">
        <f t="shared" si="7"/>
        <v>10322.991</v>
      </c>
      <c r="J37" s="107">
        <f t="shared" si="7"/>
        <v>2150.4</v>
      </c>
      <c r="K37" s="107">
        <f t="shared" si="7"/>
        <v>6085.6320000000005</v>
      </c>
      <c r="L37" s="107">
        <f t="shared" si="7"/>
        <v>8100.6</v>
      </c>
      <c r="M37" s="107">
        <f t="shared" si="7"/>
        <v>22924.698</v>
      </c>
      <c r="N37" s="107">
        <f t="shared" si="7"/>
        <v>4107</v>
      </c>
      <c r="O37" s="107">
        <f t="shared" si="7"/>
        <v>11622.810000000001</v>
      </c>
      <c r="P37" s="107">
        <f t="shared" si="7"/>
        <v>3192</v>
      </c>
      <c r="Q37" s="107">
        <f t="shared" si="7"/>
        <v>9033.36</v>
      </c>
    </row>
    <row r="38" spans="1:17" ht="14.25">
      <c r="A38" s="402" t="s">
        <v>180</v>
      </c>
      <c r="B38" s="81" t="s">
        <v>84</v>
      </c>
      <c r="C38" s="82">
        <v>22</v>
      </c>
      <c r="D38" s="116">
        <v>4085.4</v>
      </c>
      <c r="E38" s="117">
        <f>D38*B1</f>
        <v>11561.682</v>
      </c>
      <c r="F38" s="117">
        <v>2442</v>
      </c>
      <c r="G38" s="117">
        <f>F38*B1</f>
        <v>6910.860000000001</v>
      </c>
      <c r="H38" s="117">
        <v>3847.8</v>
      </c>
      <c r="I38" s="117">
        <f>H38*B1</f>
        <v>10889.274000000001</v>
      </c>
      <c r="J38" s="117">
        <v>2604.8</v>
      </c>
      <c r="K38" s="117">
        <f>J38*B1</f>
        <v>7371.584000000001</v>
      </c>
      <c r="L38" s="117">
        <v>8471.8</v>
      </c>
      <c r="M38" s="117">
        <f>L38*B1</f>
        <v>23975.194</v>
      </c>
      <c r="N38" s="117">
        <v>4070</v>
      </c>
      <c r="O38" s="117">
        <f>N38*B1</f>
        <v>11518.1</v>
      </c>
      <c r="P38" s="117">
        <v>3344</v>
      </c>
      <c r="Q38" s="118">
        <f>P38*B1</f>
        <v>9463.52</v>
      </c>
    </row>
    <row r="39" spans="1:17" ht="14.25">
      <c r="A39" s="403"/>
      <c r="B39" s="77" t="s">
        <v>85</v>
      </c>
      <c r="C39" s="78">
        <v>4</v>
      </c>
      <c r="D39" s="99">
        <v>0</v>
      </c>
      <c r="E39" s="100">
        <f>D39*B1</f>
        <v>0</v>
      </c>
      <c r="F39" s="100">
        <v>0</v>
      </c>
      <c r="G39" s="100">
        <f>F39*B1</f>
        <v>0</v>
      </c>
      <c r="H39" s="100">
        <v>0</v>
      </c>
      <c r="I39" s="100">
        <f>H39*B1</f>
        <v>0</v>
      </c>
      <c r="J39" s="100">
        <v>0</v>
      </c>
      <c r="K39" s="100">
        <f>J39*B1</f>
        <v>0</v>
      </c>
      <c r="L39" s="100">
        <v>148.4</v>
      </c>
      <c r="M39" s="100">
        <f>L39*B1</f>
        <v>419.97200000000004</v>
      </c>
      <c r="N39" s="100">
        <v>296</v>
      </c>
      <c r="O39" s="100">
        <f>N39*B1</f>
        <v>837.6800000000001</v>
      </c>
      <c r="P39" s="100">
        <v>0</v>
      </c>
      <c r="Q39" s="101">
        <f>P39*B1</f>
        <v>0</v>
      </c>
    </row>
    <row r="40" spans="1:17" ht="14.25">
      <c r="A40" s="403"/>
      <c r="B40" s="77" t="s">
        <v>86</v>
      </c>
      <c r="C40" s="78">
        <v>4</v>
      </c>
      <c r="D40" s="103">
        <v>0</v>
      </c>
      <c r="E40" s="104">
        <f>D40*B1</f>
        <v>0</v>
      </c>
      <c r="F40" s="104">
        <v>0</v>
      </c>
      <c r="G40" s="104">
        <f>F40*B1</f>
        <v>0</v>
      </c>
      <c r="H40" s="104">
        <v>0</v>
      </c>
      <c r="I40" s="104">
        <f>H40*B1</f>
        <v>0</v>
      </c>
      <c r="J40" s="104">
        <v>0</v>
      </c>
      <c r="K40" s="104">
        <f>J40*B1</f>
        <v>0</v>
      </c>
      <c r="L40" s="104">
        <v>0</v>
      </c>
      <c r="M40" s="104">
        <f>L40*B1</f>
        <v>0</v>
      </c>
      <c r="N40" s="104">
        <v>0</v>
      </c>
      <c r="O40" s="104">
        <f>N40*B1</f>
        <v>0</v>
      </c>
      <c r="P40" s="104">
        <v>0</v>
      </c>
      <c r="Q40" s="105">
        <f>P40*B1</f>
        <v>0</v>
      </c>
    </row>
    <row r="41" spans="1:17" ht="15" thickBot="1">
      <c r="A41" s="408"/>
      <c r="B41" s="79" t="s">
        <v>87</v>
      </c>
      <c r="C41" s="80">
        <f aca="true" t="shared" si="8" ref="C41:Q41">SUM(C38:C40)</f>
        <v>30</v>
      </c>
      <c r="D41" s="126">
        <f t="shared" si="8"/>
        <v>4085.4</v>
      </c>
      <c r="E41" s="107">
        <f t="shared" si="8"/>
        <v>11561.682</v>
      </c>
      <c r="F41" s="107">
        <f t="shared" si="8"/>
        <v>2442</v>
      </c>
      <c r="G41" s="107">
        <f t="shared" si="8"/>
        <v>6910.860000000001</v>
      </c>
      <c r="H41" s="107">
        <f t="shared" si="8"/>
        <v>3847.8</v>
      </c>
      <c r="I41" s="107">
        <f t="shared" si="8"/>
        <v>10889.274000000001</v>
      </c>
      <c r="J41" s="107">
        <f t="shared" si="8"/>
        <v>2604.8</v>
      </c>
      <c r="K41" s="107">
        <f t="shared" si="8"/>
        <v>7371.584000000001</v>
      </c>
      <c r="L41" s="107">
        <f t="shared" si="8"/>
        <v>8620.199999999999</v>
      </c>
      <c r="M41" s="107">
        <f t="shared" si="8"/>
        <v>24395.166</v>
      </c>
      <c r="N41" s="107">
        <f t="shared" si="8"/>
        <v>4366</v>
      </c>
      <c r="O41" s="107">
        <f t="shared" si="8"/>
        <v>12355.78</v>
      </c>
      <c r="P41" s="107">
        <f t="shared" si="8"/>
        <v>3344</v>
      </c>
      <c r="Q41" s="107">
        <f t="shared" si="8"/>
        <v>9463.52</v>
      </c>
    </row>
    <row r="42" spans="1:17" ht="14.25">
      <c r="A42" s="402" t="s">
        <v>182</v>
      </c>
      <c r="B42" s="81" t="s">
        <v>84</v>
      </c>
      <c r="C42" s="82">
        <v>22</v>
      </c>
      <c r="D42" s="116">
        <v>4085.4</v>
      </c>
      <c r="E42" s="117">
        <f>D42*B1</f>
        <v>11561.682</v>
      </c>
      <c r="F42" s="117">
        <v>2442</v>
      </c>
      <c r="G42" s="117">
        <f>F42*B1</f>
        <v>6910.860000000001</v>
      </c>
      <c r="H42" s="117">
        <v>3847.8</v>
      </c>
      <c r="I42" s="117">
        <f>H42*B1</f>
        <v>10889.274000000001</v>
      </c>
      <c r="J42" s="117">
        <v>2604.8</v>
      </c>
      <c r="K42" s="117">
        <f>J42*B1</f>
        <v>7371.584000000001</v>
      </c>
      <c r="L42" s="117">
        <v>8485.4</v>
      </c>
      <c r="M42" s="117">
        <f>L42*B1</f>
        <v>24013.682</v>
      </c>
      <c r="N42" s="117">
        <v>4070</v>
      </c>
      <c r="O42" s="117">
        <f>N42*B1</f>
        <v>11518.1</v>
      </c>
      <c r="P42" s="117">
        <v>3344</v>
      </c>
      <c r="Q42" s="118">
        <f>P42*B1</f>
        <v>9463.52</v>
      </c>
    </row>
    <row r="43" spans="1:17" ht="14.25">
      <c r="A43" s="403"/>
      <c r="B43" s="77" t="s">
        <v>85</v>
      </c>
      <c r="C43" s="78">
        <v>5</v>
      </c>
      <c r="D43" s="99">
        <v>0</v>
      </c>
      <c r="E43" s="100">
        <f>D43*B1</f>
        <v>0</v>
      </c>
      <c r="F43" s="100">
        <v>0</v>
      </c>
      <c r="G43" s="100">
        <f>F43*B1</f>
        <v>0</v>
      </c>
      <c r="H43" s="100">
        <v>0</v>
      </c>
      <c r="I43" s="100">
        <f>H43*B1</f>
        <v>0</v>
      </c>
      <c r="J43" s="100">
        <v>0</v>
      </c>
      <c r="K43" s="100">
        <f>J43*B1</f>
        <v>0</v>
      </c>
      <c r="L43" s="100">
        <v>185.5</v>
      </c>
      <c r="M43" s="100">
        <f>L43*B1</f>
        <v>524.965</v>
      </c>
      <c r="N43" s="100">
        <v>370</v>
      </c>
      <c r="O43" s="100">
        <f>N43*B1</f>
        <v>1047.1000000000001</v>
      </c>
      <c r="P43" s="100">
        <v>0</v>
      </c>
      <c r="Q43" s="101">
        <f>P43*B1</f>
        <v>0</v>
      </c>
    </row>
    <row r="44" spans="1:17" ht="14.25">
      <c r="A44" s="403"/>
      <c r="B44" s="77" t="s">
        <v>86</v>
      </c>
      <c r="C44" s="78">
        <v>4</v>
      </c>
      <c r="D44" s="103">
        <v>0</v>
      </c>
      <c r="E44" s="104">
        <f>D44*B1</f>
        <v>0</v>
      </c>
      <c r="F44" s="104">
        <v>0</v>
      </c>
      <c r="G44" s="104">
        <f>F44*B1</f>
        <v>0</v>
      </c>
      <c r="H44" s="104">
        <v>0</v>
      </c>
      <c r="I44" s="104">
        <f>H44*B1</f>
        <v>0</v>
      </c>
      <c r="J44" s="104">
        <v>0</v>
      </c>
      <c r="K44" s="104">
        <f>J44*B1</f>
        <v>0</v>
      </c>
      <c r="L44" s="104">
        <f>'25'!D5*'2015'!C44</f>
        <v>0</v>
      </c>
      <c r="M44" s="104">
        <f>L44*B1</f>
        <v>0</v>
      </c>
      <c r="N44" s="104">
        <v>0</v>
      </c>
      <c r="O44" s="104">
        <f>N44*B1</f>
        <v>0</v>
      </c>
      <c r="P44" s="104">
        <v>0</v>
      </c>
      <c r="Q44" s="105">
        <f>P44*B1</f>
        <v>0</v>
      </c>
    </row>
    <row r="45" spans="1:17" ht="15" thickBot="1">
      <c r="A45" s="408"/>
      <c r="B45" s="79" t="s">
        <v>87</v>
      </c>
      <c r="C45" s="80">
        <f aca="true" t="shared" si="9" ref="C45:Q45">SUM(C42:C44)</f>
        <v>31</v>
      </c>
      <c r="D45" s="126">
        <f t="shared" si="9"/>
        <v>4085.4</v>
      </c>
      <c r="E45" s="107">
        <f t="shared" si="9"/>
        <v>11561.682</v>
      </c>
      <c r="F45" s="107">
        <f t="shared" si="9"/>
        <v>2442</v>
      </c>
      <c r="G45" s="107">
        <f t="shared" si="9"/>
        <v>6910.860000000001</v>
      </c>
      <c r="H45" s="107">
        <f t="shared" si="9"/>
        <v>3847.8</v>
      </c>
      <c r="I45" s="107">
        <f t="shared" si="9"/>
        <v>10889.274000000001</v>
      </c>
      <c r="J45" s="107">
        <f t="shared" si="9"/>
        <v>2604.8</v>
      </c>
      <c r="K45" s="107">
        <f t="shared" si="9"/>
        <v>7371.584000000001</v>
      </c>
      <c r="L45" s="107">
        <f t="shared" si="9"/>
        <v>8670.9</v>
      </c>
      <c r="M45" s="107">
        <f t="shared" si="9"/>
        <v>24538.647</v>
      </c>
      <c r="N45" s="107">
        <f t="shared" si="9"/>
        <v>4440</v>
      </c>
      <c r="O45" s="107">
        <f t="shared" si="9"/>
        <v>12565.2</v>
      </c>
      <c r="P45" s="107">
        <f t="shared" si="9"/>
        <v>3344</v>
      </c>
      <c r="Q45" s="107">
        <f t="shared" si="9"/>
        <v>9463.52</v>
      </c>
    </row>
    <row r="46" spans="1:17" ht="14.25">
      <c r="A46" s="402" t="s">
        <v>184</v>
      </c>
      <c r="B46" s="81" t="s">
        <v>84</v>
      </c>
      <c r="C46" s="82">
        <v>20</v>
      </c>
      <c r="D46" s="99">
        <v>4000.5</v>
      </c>
      <c r="E46" s="100">
        <f>D46*B1</f>
        <v>11321.415</v>
      </c>
      <c r="F46" s="100">
        <v>2298</v>
      </c>
      <c r="G46" s="100">
        <f>F46*B1</f>
        <v>6503.34</v>
      </c>
      <c r="H46" s="100">
        <v>3498</v>
      </c>
      <c r="I46" s="100">
        <f>H46*B1</f>
        <v>9899.34</v>
      </c>
      <c r="J46" s="100">
        <v>2146.2</v>
      </c>
      <c r="K46" s="100">
        <f>J46*B1</f>
        <v>6073.745999999999</v>
      </c>
      <c r="L46" s="100">
        <v>8099.7</v>
      </c>
      <c r="M46" s="100">
        <f>L46*B1</f>
        <v>22922.151</v>
      </c>
      <c r="N46" s="100">
        <v>3885</v>
      </c>
      <c r="O46" s="100">
        <f>N46*B1</f>
        <v>10994.550000000001</v>
      </c>
      <c r="P46" s="135">
        <v>3161.6</v>
      </c>
      <c r="Q46" s="101">
        <f>P46*B1</f>
        <v>8947.328</v>
      </c>
    </row>
    <row r="47" spans="1:17" ht="14.25">
      <c r="A47" s="403"/>
      <c r="B47" s="77" t="s">
        <v>85</v>
      </c>
      <c r="C47" s="78">
        <v>4</v>
      </c>
      <c r="D47" s="99">
        <v>0</v>
      </c>
      <c r="E47" s="100">
        <f>D47*B1</f>
        <v>0</v>
      </c>
      <c r="F47" s="100">
        <v>0</v>
      </c>
      <c r="G47" s="100">
        <f>F47*B1</f>
        <v>0</v>
      </c>
      <c r="H47" s="100">
        <v>0</v>
      </c>
      <c r="I47" s="100">
        <f>H47*B1</f>
        <v>0</v>
      </c>
      <c r="J47" s="100">
        <v>0</v>
      </c>
      <c r="K47" s="100">
        <f>J47*B1</f>
        <v>0</v>
      </c>
      <c r="L47" s="100">
        <v>148.4</v>
      </c>
      <c r="M47" s="100">
        <f>L47*B1</f>
        <v>419.97200000000004</v>
      </c>
      <c r="N47" s="100">
        <v>296</v>
      </c>
      <c r="O47" s="100">
        <f>N47*B1</f>
        <v>837.6800000000001</v>
      </c>
      <c r="P47" s="135">
        <v>0</v>
      </c>
      <c r="Q47" s="101">
        <f>P47*B1</f>
        <v>0</v>
      </c>
    </row>
    <row r="48" spans="1:17" ht="14.25">
      <c r="A48" s="403"/>
      <c r="B48" s="77" t="s">
        <v>86</v>
      </c>
      <c r="C48" s="78">
        <v>6</v>
      </c>
      <c r="D48" s="103">
        <v>0</v>
      </c>
      <c r="E48" s="104">
        <f>D48*B1</f>
        <v>0</v>
      </c>
      <c r="F48" s="104">
        <v>0</v>
      </c>
      <c r="G48" s="104">
        <f>F48*B1</f>
        <v>0</v>
      </c>
      <c r="H48" s="104">
        <v>0</v>
      </c>
      <c r="I48" s="104">
        <f>H48*B1</f>
        <v>0</v>
      </c>
      <c r="J48" s="104">
        <v>0</v>
      </c>
      <c r="K48" s="104">
        <f>J48*B1</f>
        <v>0</v>
      </c>
      <c r="L48" s="104">
        <v>0</v>
      </c>
      <c r="M48" s="104">
        <f>L48*B1</f>
        <v>0</v>
      </c>
      <c r="N48" s="104">
        <v>0</v>
      </c>
      <c r="O48" s="104">
        <f>N48*B1</f>
        <v>0</v>
      </c>
      <c r="P48" s="136">
        <v>0</v>
      </c>
      <c r="Q48" s="105">
        <f>P48*B1</f>
        <v>0</v>
      </c>
    </row>
    <row r="49" spans="1:17" ht="15" thickBot="1">
      <c r="A49" s="408"/>
      <c r="B49" s="79" t="s">
        <v>87</v>
      </c>
      <c r="C49" s="80">
        <f>SUM(C46:C48)</f>
        <v>30</v>
      </c>
      <c r="D49" s="107">
        <f aca="true" t="shared" si="10" ref="D49:O49">D46+D47+D48</f>
        <v>4000.5</v>
      </c>
      <c r="E49" s="107">
        <f t="shared" si="10"/>
        <v>11321.415</v>
      </c>
      <c r="F49" s="107">
        <f t="shared" si="10"/>
        <v>2298</v>
      </c>
      <c r="G49" s="107">
        <f t="shared" si="10"/>
        <v>6503.34</v>
      </c>
      <c r="H49" s="107">
        <f t="shared" si="10"/>
        <v>3498</v>
      </c>
      <c r="I49" s="107">
        <f t="shared" si="10"/>
        <v>9899.34</v>
      </c>
      <c r="J49" s="107">
        <f t="shared" si="10"/>
        <v>2146.2</v>
      </c>
      <c r="K49" s="107">
        <f t="shared" si="10"/>
        <v>6073.745999999999</v>
      </c>
      <c r="L49" s="107">
        <f t="shared" si="10"/>
        <v>8248.1</v>
      </c>
      <c r="M49" s="107">
        <f t="shared" si="10"/>
        <v>23342.123000000003</v>
      </c>
      <c r="N49" s="107">
        <f t="shared" si="10"/>
        <v>4181</v>
      </c>
      <c r="O49" s="107">
        <f t="shared" si="10"/>
        <v>11832.230000000001</v>
      </c>
      <c r="P49" s="137">
        <f>P46+P47+P48</f>
        <v>3161.6</v>
      </c>
      <c r="Q49" s="107">
        <f>Q46+Q47+Q48</f>
        <v>8947.328</v>
      </c>
    </row>
    <row r="50" spans="1:17" ht="14.25">
      <c r="A50" s="402" t="s">
        <v>186</v>
      </c>
      <c r="B50" s="81" t="s">
        <v>84</v>
      </c>
      <c r="C50" s="82">
        <v>22</v>
      </c>
      <c r="D50" s="116">
        <v>4448.4</v>
      </c>
      <c r="E50" s="117">
        <f>D50*B1</f>
        <v>12588.972</v>
      </c>
      <c r="F50" s="117">
        <v>2527.8</v>
      </c>
      <c r="G50" s="117">
        <f>F50*B1</f>
        <v>7153.674000000001</v>
      </c>
      <c r="H50" s="117">
        <v>3847.8</v>
      </c>
      <c r="I50" s="117">
        <f>H50*B1</f>
        <v>10889.274000000001</v>
      </c>
      <c r="J50" s="117">
        <v>2248.4</v>
      </c>
      <c r="K50" s="117">
        <f>J50*B1</f>
        <v>6362.972000000001</v>
      </c>
      <c r="L50" s="117">
        <v>8485.4</v>
      </c>
      <c r="M50" s="117">
        <f>L50*B1</f>
        <v>24013.682</v>
      </c>
      <c r="N50" s="117">
        <v>4070</v>
      </c>
      <c r="O50" s="117">
        <f>N50*B1</f>
        <v>11518.1</v>
      </c>
      <c r="P50" s="117">
        <v>3344</v>
      </c>
      <c r="Q50" s="118">
        <f>P50*B1</f>
        <v>9463.52</v>
      </c>
    </row>
    <row r="51" spans="1:17" ht="14.25">
      <c r="A51" s="403"/>
      <c r="B51" s="77" t="s">
        <v>85</v>
      </c>
      <c r="C51" s="78">
        <v>3</v>
      </c>
      <c r="D51" s="99">
        <v>0</v>
      </c>
      <c r="E51" s="100">
        <f>D51*B1</f>
        <v>0</v>
      </c>
      <c r="F51" s="100">
        <v>0</v>
      </c>
      <c r="G51" s="100">
        <f>F51*B1</f>
        <v>0</v>
      </c>
      <c r="H51" s="100">
        <v>0</v>
      </c>
      <c r="I51" s="100">
        <f>H51*B1</f>
        <v>0</v>
      </c>
      <c r="J51" s="100">
        <v>0</v>
      </c>
      <c r="K51" s="100">
        <f>J51*B1</f>
        <v>0</v>
      </c>
      <c r="L51" s="100">
        <v>111.3</v>
      </c>
      <c r="M51" s="100">
        <f>L51*B1</f>
        <v>314.979</v>
      </c>
      <c r="N51" s="100">
        <v>222</v>
      </c>
      <c r="O51" s="100">
        <f>N51*B1</f>
        <v>628.26</v>
      </c>
      <c r="P51" s="100">
        <v>0</v>
      </c>
      <c r="Q51" s="101">
        <f>P51*B1</f>
        <v>0</v>
      </c>
    </row>
    <row r="52" spans="1:17" ht="14.25">
      <c r="A52" s="403"/>
      <c r="B52" s="77" t="s">
        <v>86</v>
      </c>
      <c r="C52" s="78">
        <v>6</v>
      </c>
      <c r="D52" s="103">
        <v>0</v>
      </c>
      <c r="E52" s="104">
        <f>D52*B1</f>
        <v>0</v>
      </c>
      <c r="F52" s="104">
        <v>0</v>
      </c>
      <c r="G52" s="104">
        <f>F52*B1</f>
        <v>0</v>
      </c>
      <c r="H52" s="104">
        <v>0</v>
      </c>
      <c r="I52" s="104">
        <f>H52*B1</f>
        <v>0</v>
      </c>
      <c r="J52" s="104">
        <v>0</v>
      </c>
      <c r="K52" s="104">
        <f>J52*B1</f>
        <v>0</v>
      </c>
      <c r="L52" s="104">
        <v>0</v>
      </c>
      <c r="M52" s="104">
        <f>L52*B1</f>
        <v>0</v>
      </c>
      <c r="N52" s="104">
        <v>0</v>
      </c>
      <c r="O52" s="104">
        <f>N52*B1</f>
        <v>0</v>
      </c>
      <c r="P52" s="104">
        <v>0</v>
      </c>
      <c r="Q52" s="105">
        <f>P52*B1</f>
        <v>0</v>
      </c>
    </row>
    <row r="53" spans="1:17" ht="15" thickBot="1">
      <c r="A53" s="408"/>
      <c r="B53" s="79" t="s">
        <v>87</v>
      </c>
      <c r="C53" s="80">
        <f>SUM(C50:C52)</f>
        <v>31</v>
      </c>
      <c r="D53" s="126">
        <f aca="true" t="shared" si="11" ref="D53:O53">D50+D51+D52</f>
        <v>4448.4</v>
      </c>
      <c r="E53" s="107">
        <f t="shared" si="11"/>
        <v>12588.972</v>
      </c>
      <c r="F53" s="107">
        <f t="shared" si="11"/>
        <v>2527.8</v>
      </c>
      <c r="G53" s="107">
        <f t="shared" si="11"/>
        <v>7153.674000000001</v>
      </c>
      <c r="H53" s="107">
        <f t="shared" si="11"/>
        <v>3847.8</v>
      </c>
      <c r="I53" s="107">
        <f t="shared" si="11"/>
        <v>10889.274000000001</v>
      </c>
      <c r="J53" s="107">
        <f t="shared" si="11"/>
        <v>2248.4</v>
      </c>
      <c r="K53" s="107">
        <f t="shared" si="11"/>
        <v>6362.972000000001</v>
      </c>
      <c r="L53" s="107">
        <f t="shared" si="11"/>
        <v>8596.699999999999</v>
      </c>
      <c r="M53" s="107">
        <f t="shared" si="11"/>
        <v>24328.661</v>
      </c>
      <c r="N53" s="107">
        <f t="shared" si="11"/>
        <v>4292</v>
      </c>
      <c r="O53" s="107">
        <f t="shared" si="11"/>
        <v>12146.36</v>
      </c>
      <c r="P53" s="107">
        <f>P50+P51+P52</f>
        <v>3344</v>
      </c>
      <c r="Q53" s="107">
        <f>Q50+Q51+Q52</f>
        <v>9463.52</v>
      </c>
    </row>
    <row r="54" spans="1:21" ht="14.25">
      <c r="A54" s="414" t="s">
        <v>88</v>
      </c>
      <c r="B54" s="81" t="s">
        <v>84</v>
      </c>
      <c r="C54" s="82">
        <f aca="true" t="shared" si="12" ref="C54:O56">C4+C8+C12+C16+C20+C24+C30+C34+C38+C42+C46+C50</f>
        <v>239</v>
      </c>
      <c r="D54" s="85">
        <f t="shared" si="12"/>
        <v>48285.6</v>
      </c>
      <c r="E54" s="86">
        <f t="shared" si="12"/>
        <v>136648.24800000002</v>
      </c>
      <c r="F54" s="86">
        <f t="shared" si="12"/>
        <v>27910.8</v>
      </c>
      <c r="G54" s="86">
        <f t="shared" si="12"/>
        <v>78987.564</v>
      </c>
      <c r="H54" s="86">
        <f t="shared" si="12"/>
        <v>36267.4</v>
      </c>
      <c r="I54" s="86">
        <f t="shared" si="12"/>
        <v>102636.74200000001</v>
      </c>
      <c r="J54" s="86">
        <f t="shared" si="12"/>
        <v>29416.4</v>
      </c>
      <c r="K54" s="86">
        <f t="shared" si="12"/>
        <v>83248.412</v>
      </c>
      <c r="L54" s="86">
        <f t="shared" si="12"/>
        <v>97849.49999999999</v>
      </c>
      <c r="M54" s="86">
        <f t="shared" si="12"/>
        <v>276914.08499999996</v>
      </c>
      <c r="N54" s="86">
        <f t="shared" si="12"/>
        <v>47157</v>
      </c>
      <c r="O54" s="86">
        <f t="shared" si="12"/>
        <v>133454.31000000003</v>
      </c>
      <c r="P54" s="86">
        <f>P4+P8+P12+P16+P20+P24+P30+P34+P38+P42+P46+P50</f>
        <v>38729.6</v>
      </c>
      <c r="Q54" s="86">
        <f>Q4+Q8+Q12+Q16+Q20+Q24+Q30+Q34+Q38+Q42+Q46+Q50</f>
        <v>109604.76800000001</v>
      </c>
      <c r="U54"/>
    </row>
    <row r="55" spans="1:21" ht="14.25">
      <c r="A55" s="411"/>
      <c r="B55" s="77" t="s">
        <v>85</v>
      </c>
      <c r="C55" s="78">
        <f t="shared" si="12"/>
        <v>46</v>
      </c>
      <c r="D55" s="87">
        <f t="shared" si="12"/>
        <v>0</v>
      </c>
      <c r="E55" s="88">
        <f t="shared" si="12"/>
        <v>0</v>
      </c>
      <c r="F55" s="88">
        <f t="shared" si="12"/>
        <v>0</v>
      </c>
      <c r="G55" s="88">
        <f t="shared" si="12"/>
        <v>0</v>
      </c>
      <c r="H55" s="88">
        <f t="shared" si="12"/>
        <v>0</v>
      </c>
      <c r="I55" s="88">
        <f t="shared" si="12"/>
        <v>0</v>
      </c>
      <c r="J55" s="88">
        <f t="shared" si="12"/>
        <v>0</v>
      </c>
      <c r="K55" s="88">
        <f t="shared" si="12"/>
        <v>0</v>
      </c>
      <c r="L55" s="88">
        <f t="shared" si="12"/>
        <v>1897.1000000000001</v>
      </c>
      <c r="M55" s="88">
        <f t="shared" si="12"/>
        <v>5368.793</v>
      </c>
      <c r="N55" s="88">
        <f t="shared" si="12"/>
        <v>3626</v>
      </c>
      <c r="O55" s="88">
        <f>O5+O9+O13+O17+O21+O25+O31+O35+O39+O43+O47+O51</f>
        <v>10261.580000000002</v>
      </c>
      <c r="P55" s="88">
        <f>P5+P9+P13+P17+P17+P21+P25+P31+P35+P39+P43+P47+P51</f>
        <v>0</v>
      </c>
      <c r="Q55" s="88">
        <f>Q5+Q9+Q13+Q17+Q21+Q25+Q31+Q35+Q39+Q43+Q47+Q51</f>
        <v>0</v>
      </c>
      <c r="U55"/>
    </row>
    <row r="56" spans="1:17" ht="14.25">
      <c r="A56" s="411"/>
      <c r="B56" s="77" t="s">
        <v>86</v>
      </c>
      <c r="C56" s="78">
        <f>C6++C10+C14+C22+C18+C26+C32+C36+C40+C44+C48+C52</f>
        <v>61</v>
      </c>
      <c r="D56" s="87">
        <f t="shared" si="12"/>
        <v>0</v>
      </c>
      <c r="E56" s="88">
        <f t="shared" si="12"/>
        <v>0</v>
      </c>
      <c r="F56" s="88">
        <f t="shared" si="12"/>
        <v>78.4</v>
      </c>
      <c r="G56" s="88">
        <f t="shared" si="12"/>
        <v>221.872</v>
      </c>
      <c r="H56" s="88">
        <f t="shared" si="12"/>
        <v>0</v>
      </c>
      <c r="I56" s="88">
        <f t="shared" si="12"/>
        <v>0</v>
      </c>
      <c r="J56" s="88">
        <f t="shared" si="12"/>
        <v>88</v>
      </c>
      <c r="K56" s="88">
        <f t="shared" si="12"/>
        <v>249.04000000000002</v>
      </c>
      <c r="L56" s="88">
        <f t="shared" si="12"/>
        <v>77.6</v>
      </c>
      <c r="M56" s="88">
        <f t="shared" si="12"/>
        <v>219.60799999999998</v>
      </c>
      <c r="N56" s="88">
        <f t="shared" si="12"/>
        <v>72</v>
      </c>
      <c r="O56" s="88">
        <f t="shared" si="12"/>
        <v>203.76</v>
      </c>
      <c r="P56" s="88">
        <f>P6+P10+P14+P18+P22+P26+P32+P36+P40+P44+P48+P52</f>
        <v>46</v>
      </c>
      <c r="Q56" s="88">
        <f>Q6+Q10+Q14+Q18+Q22+Q26+Q32+Q36+Q40+Q44+Q48+Q52</f>
        <v>130.18</v>
      </c>
    </row>
    <row r="57" spans="1:17" ht="14.25">
      <c r="A57" s="415"/>
      <c r="B57" s="83" t="s">
        <v>87</v>
      </c>
      <c r="C57" s="84">
        <f aca="true" t="shared" si="13" ref="C57:N57">C54+C55+C56</f>
        <v>346</v>
      </c>
      <c r="D57" s="88">
        <f t="shared" si="13"/>
        <v>48285.6</v>
      </c>
      <c r="E57" s="88">
        <f t="shared" si="13"/>
        <v>136648.24800000002</v>
      </c>
      <c r="F57" s="88">
        <f t="shared" si="13"/>
        <v>27989.2</v>
      </c>
      <c r="G57" s="88">
        <f t="shared" si="13"/>
        <v>79209.436</v>
      </c>
      <c r="H57" s="88">
        <f t="shared" si="13"/>
        <v>36267.4</v>
      </c>
      <c r="I57" s="88">
        <f t="shared" si="13"/>
        <v>102636.74200000001</v>
      </c>
      <c r="J57" s="88">
        <f t="shared" si="13"/>
        <v>29504.4</v>
      </c>
      <c r="K57" s="88">
        <f t="shared" si="13"/>
        <v>83497.45199999999</v>
      </c>
      <c r="L57" s="88">
        <f>SUM(L54:L56)</f>
        <v>99824.2</v>
      </c>
      <c r="M57" s="88">
        <f t="shared" si="13"/>
        <v>282502.486</v>
      </c>
      <c r="N57" s="88">
        <f t="shared" si="13"/>
        <v>50855</v>
      </c>
      <c r="O57" s="88">
        <f>O54+O55+O56</f>
        <v>143919.65000000002</v>
      </c>
      <c r="P57" s="88">
        <f>P54+P55+P56</f>
        <v>38775.6</v>
      </c>
      <c r="Q57" s="88">
        <f>Q54+Q55+Q56</f>
        <v>109734.948</v>
      </c>
    </row>
    <row r="58" spans="1:24" ht="14.25">
      <c r="A58" s="406" t="s">
        <v>79</v>
      </c>
      <c r="B58" s="73" t="s">
        <v>80</v>
      </c>
      <c r="C58" s="405" t="s">
        <v>209</v>
      </c>
      <c r="D58" s="406" t="s">
        <v>196</v>
      </c>
      <c r="E58" s="406"/>
      <c r="F58" s="406" t="s">
        <v>197</v>
      </c>
      <c r="G58" s="406"/>
      <c r="H58" s="406" t="s">
        <v>137</v>
      </c>
      <c r="I58" s="406"/>
      <c r="J58" s="406" t="s">
        <v>138</v>
      </c>
      <c r="K58" s="406"/>
      <c r="L58" s="406" t="s">
        <v>122</v>
      </c>
      <c r="M58" s="406"/>
      <c r="N58" s="412" t="s">
        <v>198</v>
      </c>
      <c r="O58" s="413"/>
      <c r="P58" s="409" t="s">
        <v>140</v>
      </c>
      <c r="Q58" s="409"/>
      <c r="R58" s="76"/>
      <c r="S58" s="76"/>
      <c r="T58" s="92" t="s">
        <v>82</v>
      </c>
      <c r="U58" s="92" t="s">
        <v>208</v>
      </c>
      <c r="V58" s="93" t="s">
        <v>207</v>
      </c>
      <c r="W58" s="108" t="s">
        <v>210</v>
      </c>
      <c r="X58"/>
    </row>
    <row r="59" spans="1:24" ht="14.25">
      <c r="A59" s="406"/>
      <c r="B59" s="73" t="s">
        <v>81</v>
      </c>
      <c r="C59" s="406"/>
      <c r="D59" s="73" t="s">
        <v>82</v>
      </c>
      <c r="E59" s="73" t="s">
        <v>83</v>
      </c>
      <c r="F59" s="73" t="s">
        <v>82</v>
      </c>
      <c r="G59" s="73" t="s">
        <v>83</v>
      </c>
      <c r="H59" s="73" t="s">
        <v>82</v>
      </c>
      <c r="I59" s="73" t="s">
        <v>83</v>
      </c>
      <c r="J59" s="73" t="s">
        <v>82</v>
      </c>
      <c r="K59" s="73" t="s">
        <v>83</v>
      </c>
      <c r="L59" s="73" t="s">
        <v>82</v>
      </c>
      <c r="M59" s="73" t="s">
        <v>83</v>
      </c>
      <c r="N59" s="73" t="s">
        <v>82</v>
      </c>
      <c r="O59" s="73" t="s">
        <v>83</v>
      </c>
      <c r="P59" s="73" t="s">
        <v>82</v>
      </c>
      <c r="Q59" s="73" t="s">
        <v>83</v>
      </c>
      <c r="R59" s="73" t="s">
        <v>207</v>
      </c>
      <c r="S59" s="73" t="s">
        <v>155</v>
      </c>
      <c r="T59" s="6" t="s">
        <v>171</v>
      </c>
      <c r="U59" s="6" t="s">
        <v>171</v>
      </c>
      <c r="V59" s="6" t="s">
        <v>206</v>
      </c>
      <c r="W59" s="109">
        <v>1520000</v>
      </c>
      <c r="X59"/>
    </row>
    <row r="60" spans="1:24" ht="14.25">
      <c r="A60" s="407" t="s">
        <v>163</v>
      </c>
      <c r="B60" s="77" t="s">
        <v>84</v>
      </c>
      <c r="C60" s="78">
        <v>5</v>
      </c>
      <c r="D60" s="95">
        <v>2557.5</v>
      </c>
      <c r="E60" s="96">
        <f>D60*B1</f>
        <v>7237.725</v>
      </c>
      <c r="F60" s="96">
        <v>2571</v>
      </c>
      <c r="G60" s="96">
        <f>F60*B1</f>
        <v>7275.93</v>
      </c>
      <c r="H60" s="96">
        <v>2380</v>
      </c>
      <c r="I60" s="96">
        <f>H60*B1</f>
        <v>6735.400000000001</v>
      </c>
      <c r="J60" s="96">
        <v>2295</v>
      </c>
      <c r="K60" s="96">
        <f>J60*B1</f>
        <v>6494.85</v>
      </c>
      <c r="L60" s="96">
        <v>1412.5</v>
      </c>
      <c r="M60" s="96">
        <f>L60*B1</f>
        <v>3997.375</v>
      </c>
      <c r="N60" s="96">
        <v>359.5</v>
      </c>
      <c r="O60" s="97">
        <f>N60*B1</f>
        <v>1017.385</v>
      </c>
      <c r="P60" s="115">
        <f>D4+F4+H4+J4+L4+N4+P4+D60+F60+H60+J60+L60+N60</f>
        <v>36184.9</v>
      </c>
      <c r="Q60" s="139">
        <f>E4+G4+I4+K4+M4+O4+Q4+E60+G60+I60+K60+M60+O60</f>
        <v>102403.267</v>
      </c>
      <c r="R60" s="134"/>
      <c r="S60" s="138"/>
      <c r="U60"/>
      <c r="V60" s="91"/>
      <c r="X60"/>
    </row>
    <row r="61" spans="1:24" ht="14.25" customHeight="1">
      <c r="A61" s="403"/>
      <c r="B61" s="77" t="s">
        <v>85</v>
      </c>
      <c r="C61" s="78">
        <v>1</v>
      </c>
      <c r="D61" s="99">
        <v>0</v>
      </c>
      <c r="E61" s="100">
        <f>D61*B1</f>
        <v>0</v>
      </c>
      <c r="F61" s="100">
        <v>0</v>
      </c>
      <c r="G61" s="100">
        <f>F61*B1</f>
        <v>0</v>
      </c>
      <c r="H61" s="100">
        <v>0</v>
      </c>
      <c r="I61" s="100">
        <f>H61*B1</f>
        <v>0</v>
      </c>
      <c r="J61" s="100">
        <v>0</v>
      </c>
      <c r="K61" s="100">
        <f>J61*B1</f>
        <v>0</v>
      </c>
      <c r="L61" s="100">
        <v>0</v>
      </c>
      <c r="M61" s="100">
        <f>L61*B1</f>
        <v>0</v>
      </c>
      <c r="N61" s="100">
        <f>'34'!D4*'2015'!C61</f>
        <v>0</v>
      </c>
      <c r="O61" s="101">
        <f>N61*B1</f>
        <v>0</v>
      </c>
      <c r="P61" s="115">
        <f>D5+F5+H5+J5+L5+N5+P5+D61+F61+H61+J61+L61+N61</f>
        <v>567.5</v>
      </c>
      <c r="Q61" s="139">
        <f>E5+G5+I5+K5+M5+O5+Q5+E61+G61+I61+K61+M61+O61</f>
        <v>1606.025</v>
      </c>
      <c r="R61" s="134"/>
      <c r="S61" s="138"/>
      <c r="U61"/>
      <c r="V61" s="91"/>
      <c r="W61" s="111" t="s">
        <v>211</v>
      </c>
      <c r="X61"/>
    </row>
    <row r="62" spans="1:24" ht="14.25" customHeight="1">
      <c r="A62" s="403"/>
      <c r="B62" s="77" t="s">
        <v>86</v>
      </c>
      <c r="C62" s="78">
        <v>6</v>
      </c>
      <c r="D62" s="103">
        <v>0</v>
      </c>
      <c r="E62" s="104">
        <f>D62*B1</f>
        <v>0</v>
      </c>
      <c r="F62" s="104">
        <v>0</v>
      </c>
      <c r="G62" s="104">
        <f>F62*C62</f>
        <v>0</v>
      </c>
      <c r="H62" s="104">
        <v>0</v>
      </c>
      <c r="I62" s="104">
        <f>H62*B1</f>
        <v>0</v>
      </c>
      <c r="J62" s="104">
        <v>0</v>
      </c>
      <c r="K62" s="104">
        <f>J62*B1</f>
        <v>0</v>
      </c>
      <c r="L62" s="104">
        <v>0</v>
      </c>
      <c r="M62" s="104">
        <f>L62*B1</f>
        <v>0</v>
      </c>
      <c r="N62" s="104">
        <f>'34'!D5*'2015'!C62</f>
        <v>0</v>
      </c>
      <c r="O62" s="105">
        <f>N62*B1</f>
        <v>0</v>
      </c>
      <c r="P62" s="115">
        <f>D6+F6+H6+J6+L6+N6+P6+D62+F62+H62+J62+L62+N62</f>
        <v>0</v>
      </c>
      <c r="Q62" s="139">
        <f>E6+G6+I6+K6+M6+Q6+E62+G62+I62+K62+M62+O62</f>
        <v>0</v>
      </c>
      <c r="R62" s="134"/>
      <c r="S62" s="138"/>
      <c r="U62"/>
      <c r="V62" s="91"/>
      <c r="W62" s="110" t="s">
        <v>227</v>
      </c>
      <c r="X62"/>
    </row>
    <row r="63" spans="1:24" ht="15" thickBot="1">
      <c r="A63" s="408"/>
      <c r="B63" s="79" t="s">
        <v>87</v>
      </c>
      <c r="C63" s="80">
        <f aca="true" t="shared" si="14" ref="C63:M63">SUM(C60:C62)</f>
        <v>12</v>
      </c>
      <c r="D63" s="107">
        <f t="shared" si="14"/>
        <v>2557.5</v>
      </c>
      <c r="E63" s="107">
        <f t="shared" si="14"/>
        <v>7237.725</v>
      </c>
      <c r="F63" s="107">
        <f t="shared" si="14"/>
        <v>2571</v>
      </c>
      <c r="G63" s="107">
        <f t="shared" si="14"/>
        <v>7275.93</v>
      </c>
      <c r="H63" s="107">
        <f t="shared" si="14"/>
        <v>2380</v>
      </c>
      <c r="I63" s="107">
        <f t="shared" si="14"/>
        <v>6735.400000000001</v>
      </c>
      <c r="J63" s="107">
        <f t="shared" si="14"/>
        <v>2295</v>
      </c>
      <c r="K63" s="107">
        <f t="shared" si="14"/>
        <v>6494.85</v>
      </c>
      <c r="L63" s="107">
        <f t="shared" si="14"/>
        <v>1412.5</v>
      </c>
      <c r="M63" s="107">
        <f t="shared" si="14"/>
        <v>3997.375</v>
      </c>
      <c r="N63" s="107">
        <f>SUM(N60:N62)</f>
        <v>359.5</v>
      </c>
      <c r="O63" s="107">
        <f>SUM(O60:O62)</f>
        <v>1017.385</v>
      </c>
      <c r="P63" s="113">
        <f>SUM(P60:P62)</f>
        <v>36752.4</v>
      </c>
      <c r="Q63" s="140">
        <f>ROUND(SUM(Q60:Q62),2)</f>
        <v>104009.29</v>
      </c>
      <c r="R63" s="128">
        <f>Q63*1.08</f>
        <v>112330.0332</v>
      </c>
      <c r="S63" s="142" t="s">
        <v>164</v>
      </c>
      <c r="T63" s="114">
        <f>P63</f>
        <v>36752.4</v>
      </c>
      <c r="U63" s="114">
        <f>Q63</f>
        <v>104009.29</v>
      </c>
      <c r="V63" s="114">
        <f>U63*1.08</f>
        <v>112330.0332</v>
      </c>
      <c r="W63" s="112">
        <f>W59-V63</f>
        <v>1407669.9668</v>
      </c>
      <c r="X63"/>
    </row>
    <row r="64" spans="1:24" ht="14.25">
      <c r="A64" s="410" t="s">
        <v>165</v>
      </c>
      <c r="B64" s="81" t="s">
        <v>84</v>
      </c>
      <c r="C64" s="82">
        <v>20</v>
      </c>
      <c r="D64" s="116">
        <v>2790</v>
      </c>
      <c r="E64" s="117">
        <f>D64*B1</f>
        <v>7895.7</v>
      </c>
      <c r="F64" s="117">
        <v>1782</v>
      </c>
      <c r="G64" s="117">
        <f>F64*B1</f>
        <v>5043.06</v>
      </c>
      <c r="H64" s="117">
        <v>2800</v>
      </c>
      <c r="I64" s="117">
        <f>H64*B1</f>
        <v>7924</v>
      </c>
      <c r="J64" s="117">
        <v>2700</v>
      </c>
      <c r="K64" s="117">
        <f>J64*B1</f>
        <v>7641</v>
      </c>
      <c r="L64" s="117">
        <v>1234</v>
      </c>
      <c r="M64" s="117">
        <f>L64*B1</f>
        <v>3492.2200000000003</v>
      </c>
      <c r="N64" s="117">
        <v>1438</v>
      </c>
      <c r="O64" s="118">
        <f>N64*B1</f>
        <v>4069.54</v>
      </c>
      <c r="P64" s="31">
        <f aca="true" t="shared" si="15" ref="P64:Q66">D8+F8+H8+J8+L8+N8+P8+D64+F64+H64+J64+L64+N64</f>
        <v>37294.3</v>
      </c>
      <c r="Q64" s="141">
        <f t="shared" si="15"/>
        <v>105542.86899999999</v>
      </c>
      <c r="R64" s="134"/>
      <c r="S64" s="138"/>
      <c r="U64"/>
      <c r="V64" s="26"/>
      <c r="X64"/>
    </row>
    <row r="65" spans="1:24" ht="14.25">
      <c r="A65" s="403"/>
      <c r="B65" s="77" t="s">
        <v>85</v>
      </c>
      <c r="C65" s="78">
        <v>4</v>
      </c>
      <c r="D65" s="99">
        <v>0</v>
      </c>
      <c r="E65" s="100">
        <f>D65*B1</f>
        <v>0</v>
      </c>
      <c r="F65" s="100">
        <v>0</v>
      </c>
      <c r="G65" s="100">
        <f>F65*B1</f>
        <v>0</v>
      </c>
      <c r="H65" s="100">
        <v>0</v>
      </c>
      <c r="I65" s="100">
        <f>H65*B1</f>
        <v>0</v>
      </c>
      <c r="J65" s="100">
        <v>0</v>
      </c>
      <c r="K65" s="100">
        <f>J65*B1</f>
        <v>0</v>
      </c>
      <c r="L65" s="100">
        <v>0</v>
      </c>
      <c r="M65" s="100">
        <f>L65*B1</f>
        <v>0</v>
      </c>
      <c r="N65" s="100">
        <v>0</v>
      </c>
      <c r="O65" s="101">
        <f>N65*B1</f>
        <v>0</v>
      </c>
      <c r="P65" s="31">
        <f t="shared" si="15"/>
        <v>454</v>
      </c>
      <c r="Q65" s="141">
        <f t="shared" si="15"/>
        <v>1284.8200000000002</v>
      </c>
      <c r="R65" s="134"/>
      <c r="S65" s="138"/>
      <c r="U65"/>
      <c r="V65" s="26"/>
      <c r="X65"/>
    </row>
    <row r="66" spans="1:24" ht="14.25">
      <c r="A66" s="403"/>
      <c r="B66" s="77" t="s">
        <v>86</v>
      </c>
      <c r="C66" s="78">
        <v>4</v>
      </c>
      <c r="D66" s="103">
        <v>0</v>
      </c>
      <c r="E66" s="104">
        <f>D66*B1</f>
        <v>0</v>
      </c>
      <c r="F66" s="104">
        <v>0</v>
      </c>
      <c r="G66" s="104">
        <f>F66*B1</f>
        <v>0</v>
      </c>
      <c r="H66" s="104">
        <v>0</v>
      </c>
      <c r="I66" s="104">
        <f>H66*B1</f>
        <v>0</v>
      </c>
      <c r="J66" s="104">
        <v>0</v>
      </c>
      <c r="K66" s="104">
        <f>J66*B1</f>
        <v>0</v>
      </c>
      <c r="L66" s="104">
        <v>0</v>
      </c>
      <c r="M66" s="104">
        <f>L66*B1</f>
        <v>0</v>
      </c>
      <c r="N66" s="104">
        <v>0</v>
      </c>
      <c r="O66" s="105">
        <f>N66*B1</f>
        <v>0</v>
      </c>
      <c r="P66" s="31">
        <f t="shared" si="15"/>
        <v>0</v>
      </c>
      <c r="Q66" s="141">
        <f t="shared" si="15"/>
        <v>0</v>
      </c>
      <c r="R66" s="134"/>
      <c r="S66" s="138"/>
      <c r="U66"/>
      <c r="V66" s="26"/>
      <c r="X66"/>
    </row>
    <row r="67" spans="1:24" ht="15" thickBot="1">
      <c r="A67" s="403"/>
      <c r="B67" s="79" t="s">
        <v>87</v>
      </c>
      <c r="C67" s="80">
        <f aca="true" t="shared" si="16" ref="C67:M67">SUM(C64:C66)</f>
        <v>28</v>
      </c>
      <c r="D67" s="107">
        <f t="shared" si="16"/>
        <v>2790</v>
      </c>
      <c r="E67" s="107">
        <f t="shared" si="16"/>
        <v>7895.7</v>
      </c>
      <c r="F67" s="107">
        <f t="shared" si="16"/>
        <v>1782</v>
      </c>
      <c r="G67" s="107">
        <f t="shared" si="16"/>
        <v>5043.06</v>
      </c>
      <c r="H67" s="107">
        <f t="shared" si="16"/>
        <v>2800</v>
      </c>
      <c r="I67" s="107">
        <f t="shared" si="16"/>
        <v>7924</v>
      </c>
      <c r="J67" s="107">
        <f t="shared" si="16"/>
        <v>2700</v>
      </c>
      <c r="K67" s="107">
        <f t="shared" si="16"/>
        <v>7641</v>
      </c>
      <c r="L67" s="107">
        <f t="shared" si="16"/>
        <v>1234</v>
      </c>
      <c r="M67" s="107">
        <f t="shared" si="16"/>
        <v>3492.2200000000003</v>
      </c>
      <c r="N67" s="107">
        <f>SUM(N64:N66)</f>
        <v>1438</v>
      </c>
      <c r="O67" s="107">
        <f>SUM(O64:O66)</f>
        <v>4069.54</v>
      </c>
      <c r="P67" s="113">
        <f>SUM(P64:P66)</f>
        <v>37748.3</v>
      </c>
      <c r="Q67" s="140">
        <f>ROUND(SUM(Q64:Q66),2)</f>
        <v>106827.69</v>
      </c>
      <c r="R67" s="128">
        <f>Q67*1.08</f>
        <v>115373.90520000001</v>
      </c>
      <c r="S67" s="142" t="s">
        <v>166</v>
      </c>
      <c r="T67" s="114">
        <f>T63+P67</f>
        <v>74500.70000000001</v>
      </c>
      <c r="U67" s="114">
        <f>U63+Q67</f>
        <v>210836.97999999998</v>
      </c>
      <c r="V67" s="114">
        <f>U67*1.08</f>
        <v>227703.93839999998</v>
      </c>
      <c r="W67" s="112">
        <f>W59-V67</f>
        <v>1292296.0616000001</v>
      </c>
      <c r="X67"/>
    </row>
    <row r="68" spans="1:24" ht="14.25">
      <c r="A68" s="407" t="s">
        <v>167</v>
      </c>
      <c r="B68" s="81" t="s">
        <v>84</v>
      </c>
      <c r="C68" s="82">
        <v>22</v>
      </c>
      <c r="D68" s="116">
        <v>3069</v>
      </c>
      <c r="E68" s="117">
        <f>D68*B1</f>
        <v>8685.27</v>
      </c>
      <c r="F68" s="117">
        <v>1960.2</v>
      </c>
      <c r="G68" s="117">
        <f>F68*B1</f>
        <v>5547.366</v>
      </c>
      <c r="H68" s="117">
        <v>3080</v>
      </c>
      <c r="I68" s="117">
        <f>H68*B1</f>
        <v>8716.4</v>
      </c>
      <c r="J68" s="117">
        <v>2970</v>
      </c>
      <c r="K68" s="117">
        <f>J68*B1</f>
        <v>8405.1</v>
      </c>
      <c r="L68" s="117">
        <v>1357.4</v>
      </c>
      <c r="M68" s="117">
        <f>L68*B1</f>
        <v>3841.4420000000005</v>
      </c>
      <c r="N68" s="117">
        <v>1581.8</v>
      </c>
      <c r="O68" s="118">
        <f>N68*B1</f>
        <v>4476.494</v>
      </c>
      <c r="P68" s="31">
        <f aca="true" t="shared" si="17" ref="P68:Q70">D12+F12+H12+J12+L12+N12+P12+D68+F68+H68+J68+L68+N68</f>
        <v>41694.4</v>
      </c>
      <c r="Q68" s="141">
        <f t="shared" si="17"/>
        <v>117995.152</v>
      </c>
      <c r="R68" s="134"/>
      <c r="S68" s="138"/>
      <c r="U68"/>
      <c r="V68" s="26"/>
      <c r="X68"/>
    </row>
    <row r="69" spans="1:24" ht="14.25">
      <c r="A69" s="403"/>
      <c r="B69" s="77" t="s">
        <v>85</v>
      </c>
      <c r="C69" s="78">
        <v>4</v>
      </c>
      <c r="D69" s="99">
        <v>0</v>
      </c>
      <c r="E69" s="100">
        <f>D69*B1</f>
        <v>0</v>
      </c>
      <c r="F69" s="100">
        <v>0</v>
      </c>
      <c r="G69" s="100">
        <f>F69*B1</f>
        <v>0</v>
      </c>
      <c r="H69" s="100">
        <v>0</v>
      </c>
      <c r="I69" s="100">
        <f>H69*B1</f>
        <v>0</v>
      </c>
      <c r="J69" s="100">
        <v>0</v>
      </c>
      <c r="K69" s="100">
        <f>J69*B1</f>
        <v>0</v>
      </c>
      <c r="L69" s="100">
        <v>0</v>
      </c>
      <c r="M69" s="100">
        <f>L69*B1</f>
        <v>0</v>
      </c>
      <c r="N69" s="100">
        <v>0</v>
      </c>
      <c r="O69" s="101">
        <f>N69*B1</f>
        <v>0</v>
      </c>
      <c r="P69" s="31">
        <f t="shared" si="17"/>
        <v>454</v>
      </c>
      <c r="Q69" s="141">
        <f t="shared" si="17"/>
        <v>1284.8200000000002</v>
      </c>
      <c r="R69" s="134"/>
      <c r="S69" s="138"/>
      <c r="U69"/>
      <c r="V69" s="26"/>
      <c r="X69"/>
    </row>
    <row r="70" spans="1:24" ht="14.25">
      <c r="A70" s="403"/>
      <c r="B70" s="77" t="s">
        <v>86</v>
      </c>
      <c r="C70" s="78">
        <v>5</v>
      </c>
      <c r="D70" s="103">
        <v>0</v>
      </c>
      <c r="E70" s="104">
        <f>D70*B1</f>
        <v>0</v>
      </c>
      <c r="F70" s="104">
        <v>0</v>
      </c>
      <c r="G70" s="104">
        <f>F70*B1</f>
        <v>0</v>
      </c>
      <c r="H70" s="104">
        <v>0</v>
      </c>
      <c r="I70" s="104">
        <f>H70*B1</f>
        <v>0</v>
      </c>
      <c r="J70" s="104">
        <v>0</v>
      </c>
      <c r="K70" s="104">
        <f>J70*B1</f>
        <v>0</v>
      </c>
      <c r="L70" s="104">
        <v>0</v>
      </c>
      <c r="M70" s="104">
        <f>L70*B1</f>
        <v>0</v>
      </c>
      <c r="N70" s="104">
        <v>0</v>
      </c>
      <c r="O70" s="105">
        <f>N70*B1</f>
        <v>0</v>
      </c>
      <c r="P70" s="31">
        <f t="shared" si="17"/>
        <v>0</v>
      </c>
      <c r="Q70" s="141">
        <f t="shared" si="17"/>
        <v>0</v>
      </c>
      <c r="R70" s="134"/>
      <c r="S70" s="138"/>
      <c r="U70"/>
      <c r="V70" s="26"/>
      <c r="X70"/>
    </row>
    <row r="71" spans="1:24" ht="15" thickBot="1">
      <c r="A71" s="408"/>
      <c r="B71" s="79" t="s">
        <v>87</v>
      </c>
      <c r="C71" s="80">
        <f aca="true" t="shared" si="18" ref="C71:M71">SUM(C68:C70)</f>
        <v>31</v>
      </c>
      <c r="D71" s="107">
        <f t="shared" si="18"/>
        <v>3069</v>
      </c>
      <c r="E71" s="107">
        <f t="shared" si="18"/>
        <v>8685.27</v>
      </c>
      <c r="F71" s="107">
        <f t="shared" si="18"/>
        <v>1960.2</v>
      </c>
      <c r="G71" s="107">
        <f t="shared" si="18"/>
        <v>5547.366</v>
      </c>
      <c r="H71" s="107">
        <f t="shared" si="18"/>
        <v>3080</v>
      </c>
      <c r="I71" s="107">
        <f t="shared" si="18"/>
        <v>8716.4</v>
      </c>
      <c r="J71" s="107">
        <f t="shared" si="18"/>
        <v>2970</v>
      </c>
      <c r="K71" s="107">
        <f t="shared" si="18"/>
        <v>8405.1</v>
      </c>
      <c r="L71" s="107">
        <f t="shared" si="18"/>
        <v>1357.4</v>
      </c>
      <c r="M71" s="107">
        <f t="shared" si="18"/>
        <v>3841.4420000000005</v>
      </c>
      <c r="N71" s="107">
        <f>SUM(N68:N70)</f>
        <v>1581.8</v>
      </c>
      <c r="O71" s="107">
        <f>SUM(O68:O70)</f>
        <v>4476.494</v>
      </c>
      <c r="P71" s="113">
        <f>SUM(P68:P70)</f>
        <v>42148.4</v>
      </c>
      <c r="Q71" s="140">
        <f>SUM(Q68:Q70)</f>
        <v>119279.97200000001</v>
      </c>
      <c r="R71" s="128">
        <f>Q71*1.08</f>
        <v>128822.36976000002</v>
      </c>
      <c r="S71" s="142" t="s">
        <v>168</v>
      </c>
      <c r="T71" s="114">
        <f>P63+P67+P71</f>
        <v>116649.1</v>
      </c>
      <c r="U71" s="114">
        <f>Q63+Q67+Q71</f>
        <v>330116.952</v>
      </c>
      <c r="V71" s="119">
        <f>U71*1.08</f>
        <v>356526.30816</v>
      </c>
      <c r="W71" s="112">
        <f>W59-V71</f>
        <v>1163473.69184</v>
      </c>
      <c r="X71"/>
    </row>
    <row r="72" spans="1:24" ht="14.25">
      <c r="A72" s="402" t="s">
        <v>169</v>
      </c>
      <c r="B72" s="81" t="s">
        <v>84</v>
      </c>
      <c r="C72" s="82">
        <v>21</v>
      </c>
      <c r="D72" s="116">
        <v>2929.5</v>
      </c>
      <c r="E72" s="117">
        <f>D72*B1</f>
        <v>8290.485</v>
      </c>
      <c r="F72" s="117">
        <v>1871.1</v>
      </c>
      <c r="G72" s="117">
        <f>F72*B1</f>
        <v>5295.213</v>
      </c>
      <c r="H72" s="117">
        <v>2940</v>
      </c>
      <c r="I72" s="117">
        <f>H72*B1</f>
        <v>8320.2</v>
      </c>
      <c r="J72" s="117">
        <v>2835</v>
      </c>
      <c r="K72" s="117">
        <f>J72*B1</f>
        <v>8023.05</v>
      </c>
      <c r="L72" s="117">
        <v>1295.7</v>
      </c>
      <c r="M72" s="117">
        <f>L72*B1</f>
        <v>3666.831</v>
      </c>
      <c r="N72" s="117">
        <v>1509.9</v>
      </c>
      <c r="O72" s="118">
        <f>N72*B1</f>
        <v>4273.017000000001</v>
      </c>
      <c r="P72" s="31">
        <f aca="true" t="shared" si="19" ref="P72:Q74">D16+F16+H16+J16+L16+N16+P16+D72+F72+H72+J72+L72+N72</f>
        <v>39580.799999999996</v>
      </c>
      <c r="Q72" s="141">
        <f t="shared" si="19"/>
        <v>112013.66400000002</v>
      </c>
      <c r="R72" s="134"/>
      <c r="S72" s="138"/>
      <c r="U72"/>
      <c r="V72" s="26"/>
      <c r="X72"/>
    </row>
    <row r="73" spans="1:24" ht="14.25">
      <c r="A73" s="403"/>
      <c r="B73" s="77" t="s">
        <v>85</v>
      </c>
      <c r="C73" s="78">
        <v>4</v>
      </c>
      <c r="D73" s="99">
        <v>0</v>
      </c>
      <c r="E73" s="100">
        <f>D73*B1</f>
        <v>0</v>
      </c>
      <c r="F73" s="100">
        <v>0</v>
      </c>
      <c r="G73" s="100">
        <f>F73*B1</f>
        <v>0</v>
      </c>
      <c r="H73" s="100">
        <v>0</v>
      </c>
      <c r="I73" s="100">
        <f>H73*B1</f>
        <v>0</v>
      </c>
      <c r="J73" s="100">
        <v>0</v>
      </c>
      <c r="K73" s="100">
        <f>J73*B1</f>
        <v>0</v>
      </c>
      <c r="L73" s="100">
        <v>0</v>
      </c>
      <c r="M73" s="100">
        <f>L73*B1</f>
        <v>0</v>
      </c>
      <c r="N73" s="100">
        <f>'34'!D4*'2015'!C73</f>
        <v>0</v>
      </c>
      <c r="O73" s="101">
        <f>N73*B1</f>
        <v>0</v>
      </c>
      <c r="P73" s="31">
        <f t="shared" si="19"/>
        <v>454</v>
      </c>
      <c r="Q73" s="141">
        <f t="shared" si="19"/>
        <v>1284.8200000000002</v>
      </c>
      <c r="R73" s="134"/>
      <c r="S73" s="138"/>
      <c r="U73"/>
      <c r="V73" s="26"/>
      <c r="X73"/>
    </row>
    <row r="74" spans="1:24" ht="14.25">
      <c r="A74" s="403"/>
      <c r="B74" s="77" t="s">
        <v>86</v>
      </c>
      <c r="C74" s="78">
        <v>5</v>
      </c>
      <c r="D74" s="103">
        <v>0</v>
      </c>
      <c r="E74" s="104">
        <f>D74*B1</f>
        <v>0</v>
      </c>
      <c r="F74" s="104">
        <v>0</v>
      </c>
      <c r="G74" s="104">
        <f>F74*B1</f>
        <v>0</v>
      </c>
      <c r="H74" s="104">
        <v>0</v>
      </c>
      <c r="I74" s="104">
        <f>H74*B1</f>
        <v>0</v>
      </c>
      <c r="J74" s="104">
        <v>0</v>
      </c>
      <c r="K74" s="104">
        <f>J74*B1</f>
        <v>0</v>
      </c>
      <c r="L74" s="104">
        <v>0</v>
      </c>
      <c r="M74" s="104">
        <f>L74*B1</f>
        <v>0</v>
      </c>
      <c r="N74" s="104">
        <f>'34'!D5*'2015'!C74</f>
        <v>0</v>
      </c>
      <c r="O74" s="105">
        <f>N74*B1</f>
        <v>0</v>
      </c>
      <c r="P74" s="31">
        <f t="shared" si="19"/>
        <v>0</v>
      </c>
      <c r="Q74" s="141">
        <f t="shared" si="19"/>
        <v>0</v>
      </c>
      <c r="R74" s="134"/>
      <c r="S74" s="138"/>
      <c r="U74"/>
      <c r="V74" s="26"/>
      <c r="X74"/>
    </row>
    <row r="75" spans="1:24" ht="15" thickBot="1">
      <c r="A75" s="408"/>
      <c r="B75" s="79" t="s">
        <v>87</v>
      </c>
      <c r="C75" s="80">
        <f aca="true" t="shared" si="20" ref="C75:M75">SUM(C72:C74)</f>
        <v>30</v>
      </c>
      <c r="D75" s="107">
        <f t="shared" si="20"/>
        <v>2929.5</v>
      </c>
      <c r="E75" s="107">
        <f t="shared" si="20"/>
        <v>8290.485</v>
      </c>
      <c r="F75" s="107">
        <f t="shared" si="20"/>
        <v>1871.1</v>
      </c>
      <c r="G75" s="107">
        <f t="shared" si="20"/>
        <v>5295.213</v>
      </c>
      <c r="H75" s="107">
        <f t="shared" si="20"/>
        <v>2940</v>
      </c>
      <c r="I75" s="107">
        <f t="shared" si="20"/>
        <v>8320.2</v>
      </c>
      <c r="J75" s="107">
        <f t="shared" si="20"/>
        <v>2835</v>
      </c>
      <c r="K75" s="107">
        <f t="shared" si="20"/>
        <v>8023.05</v>
      </c>
      <c r="L75" s="107">
        <f t="shared" si="20"/>
        <v>1295.7</v>
      </c>
      <c r="M75" s="107">
        <f t="shared" si="20"/>
        <v>3666.831</v>
      </c>
      <c r="N75" s="107">
        <f>SUM(N72:N74)</f>
        <v>1509.9</v>
      </c>
      <c r="O75" s="107">
        <f>SUM(O72:O74)</f>
        <v>4273.017000000001</v>
      </c>
      <c r="P75" s="115">
        <f>SUM(P72:P74)</f>
        <v>40034.799999999996</v>
      </c>
      <c r="Q75" s="139">
        <f>SUM(Q72:Q74)</f>
        <v>113298.48400000003</v>
      </c>
      <c r="R75" s="128">
        <f>Q75*1.08</f>
        <v>122362.36272000003</v>
      </c>
      <c r="S75" s="142" t="s">
        <v>170</v>
      </c>
      <c r="T75" s="114">
        <f>T71+P75</f>
        <v>156683.9</v>
      </c>
      <c r="U75" s="114">
        <f>U71+Q75</f>
        <v>443415.436</v>
      </c>
      <c r="V75" s="114">
        <f>U75*1.08</f>
        <v>478888.67088</v>
      </c>
      <c r="W75" s="112">
        <f>W59-V75</f>
        <v>1041111.32912</v>
      </c>
      <c r="X75"/>
    </row>
    <row r="76" spans="1:24" ht="14.25">
      <c r="A76" s="402" t="s">
        <v>172</v>
      </c>
      <c r="B76" s="81" t="s">
        <v>84</v>
      </c>
      <c r="C76" s="82">
        <v>20</v>
      </c>
      <c r="D76" s="99">
        <v>2790</v>
      </c>
      <c r="E76" s="100">
        <f>D76*B1</f>
        <v>7895.7</v>
      </c>
      <c r="F76" s="100">
        <v>1782</v>
      </c>
      <c r="G76" s="100">
        <f>F76*B1</f>
        <v>5043.06</v>
      </c>
      <c r="H76" s="100">
        <v>2800</v>
      </c>
      <c r="I76" s="100">
        <f>H76*B1</f>
        <v>7924</v>
      </c>
      <c r="J76" s="100">
        <v>2700</v>
      </c>
      <c r="K76" s="100">
        <f>J76*B1</f>
        <v>7641</v>
      </c>
      <c r="L76" s="100">
        <v>1234</v>
      </c>
      <c r="M76" s="100">
        <f>L76*B1</f>
        <v>3492.2200000000003</v>
      </c>
      <c r="N76" s="100">
        <v>1316</v>
      </c>
      <c r="O76" s="101">
        <f>N76*B1</f>
        <v>3724.28</v>
      </c>
      <c r="P76" s="31">
        <f aca="true" t="shared" si="21" ref="P76:Q78">D20+F20+H20+J20+L20+N20+P20+D76+F76+H76+J76+L76+N76</f>
        <v>38326</v>
      </c>
      <c r="Q76" s="141">
        <f t="shared" si="21"/>
        <v>108462.57999999999</v>
      </c>
      <c r="R76" s="143"/>
      <c r="S76" s="138"/>
      <c r="U76"/>
      <c r="V76" s="26"/>
      <c r="X76"/>
    </row>
    <row r="77" spans="1:24" ht="14.25">
      <c r="A77" s="403"/>
      <c r="B77" s="77" t="s">
        <v>85</v>
      </c>
      <c r="C77" s="78">
        <v>5</v>
      </c>
      <c r="D77" s="99">
        <v>0</v>
      </c>
      <c r="E77" s="100">
        <f>D77*B1</f>
        <v>0</v>
      </c>
      <c r="F77" s="100">
        <v>0</v>
      </c>
      <c r="G77" s="100">
        <f>F77*B1</f>
        <v>0</v>
      </c>
      <c r="H77" s="100">
        <v>0</v>
      </c>
      <c r="I77" s="100">
        <f>H77*B1</f>
        <v>0</v>
      </c>
      <c r="J77" s="100">
        <v>0</v>
      </c>
      <c r="K77" s="100">
        <f>J77*B1</f>
        <v>0</v>
      </c>
      <c r="L77" s="100">
        <v>0</v>
      </c>
      <c r="M77" s="100">
        <f>L77*B1</f>
        <v>0</v>
      </c>
      <c r="N77" s="100">
        <v>0</v>
      </c>
      <c r="O77" s="101">
        <f>N77*B1</f>
        <v>0</v>
      </c>
      <c r="P77" s="31">
        <f t="shared" si="21"/>
        <v>567.5</v>
      </c>
      <c r="Q77" s="141">
        <f t="shared" si="21"/>
        <v>1606.025</v>
      </c>
      <c r="R77" s="143"/>
      <c r="S77" s="138"/>
      <c r="U77"/>
      <c r="V77" s="26"/>
      <c r="X77"/>
    </row>
    <row r="78" spans="1:24" ht="14.25">
      <c r="A78" s="403"/>
      <c r="B78" s="77" t="s">
        <v>86</v>
      </c>
      <c r="C78" s="78">
        <v>6</v>
      </c>
      <c r="D78" s="103">
        <v>62</v>
      </c>
      <c r="E78" s="104">
        <f>D78*B1</f>
        <v>175.46</v>
      </c>
      <c r="F78" s="104">
        <v>0</v>
      </c>
      <c r="G78" s="104">
        <f>F78*B1</f>
        <v>0</v>
      </c>
      <c r="H78" s="104">
        <v>0</v>
      </c>
      <c r="I78" s="104">
        <f>H78*B1</f>
        <v>0</v>
      </c>
      <c r="J78" s="104">
        <v>0</v>
      </c>
      <c r="K78" s="104">
        <f>J78*B1</f>
        <v>0</v>
      </c>
      <c r="L78" s="104">
        <v>0</v>
      </c>
      <c r="M78" s="104">
        <f>L78*B1</f>
        <v>0</v>
      </c>
      <c r="N78" s="104">
        <v>0</v>
      </c>
      <c r="O78" s="105">
        <f>N78*B1</f>
        <v>0</v>
      </c>
      <c r="P78" s="31">
        <f t="shared" si="21"/>
        <v>424</v>
      </c>
      <c r="Q78" s="141">
        <f t="shared" si="21"/>
        <v>1199.92</v>
      </c>
      <c r="R78" s="143"/>
      <c r="S78" s="138"/>
      <c r="U78"/>
      <c r="V78" s="26"/>
      <c r="X78"/>
    </row>
    <row r="79" spans="1:24" ht="15" thickBot="1">
      <c r="A79" s="408"/>
      <c r="B79" s="79" t="s">
        <v>87</v>
      </c>
      <c r="C79" s="80">
        <f aca="true" t="shared" si="22" ref="C79:M79">SUM(C76:C78)</f>
        <v>31</v>
      </c>
      <c r="D79" s="107">
        <f t="shared" si="22"/>
        <v>2852</v>
      </c>
      <c r="E79" s="107">
        <f t="shared" si="22"/>
        <v>8071.16</v>
      </c>
      <c r="F79" s="107">
        <f t="shared" si="22"/>
        <v>1782</v>
      </c>
      <c r="G79" s="107">
        <f t="shared" si="22"/>
        <v>5043.06</v>
      </c>
      <c r="H79" s="107">
        <f t="shared" si="22"/>
        <v>2800</v>
      </c>
      <c r="I79" s="107">
        <f t="shared" si="22"/>
        <v>7924</v>
      </c>
      <c r="J79" s="107">
        <f t="shared" si="22"/>
        <v>2700</v>
      </c>
      <c r="K79" s="107">
        <f t="shared" si="22"/>
        <v>7641</v>
      </c>
      <c r="L79" s="107">
        <f t="shared" si="22"/>
        <v>1234</v>
      </c>
      <c r="M79" s="107">
        <f t="shared" si="22"/>
        <v>3492.2200000000003</v>
      </c>
      <c r="N79" s="107">
        <f>SUM(N76:N78)</f>
        <v>1316</v>
      </c>
      <c r="O79" s="107">
        <f>SUM(O76:O78)</f>
        <v>3724.28</v>
      </c>
      <c r="P79" s="113">
        <f>SUM(P76:P78)</f>
        <v>39317.5</v>
      </c>
      <c r="Q79" s="140">
        <f>SUM(Q76:Q78)</f>
        <v>111268.52499999998</v>
      </c>
      <c r="R79" s="128">
        <f>Q79*1.08</f>
        <v>120170.00699999998</v>
      </c>
      <c r="S79" s="142" t="s">
        <v>173</v>
      </c>
      <c r="T79" s="114">
        <f>T75+P79</f>
        <v>196001.4</v>
      </c>
      <c r="U79" s="114">
        <f>U75+Q79</f>
        <v>554683.961</v>
      </c>
      <c r="V79" s="114">
        <f>U79*1.08</f>
        <v>599058.6778800001</v>
      </c>
      <c r="W79" s="112">
        <f>W59-V79</f>
        <v>920941.3221199999</v>
      </c>
      <c r="X79"/>
    </row>
    <row r="80" spans="1:24" ht="14.25">
      <c r="A80" s="402" t="s">
        <v>174</v>
      </c>
      <c r="B80" s="81" t="s">
        <v>84</v>
      </c>
      <c r="C80" s="82">
        <v>21</v>
      </c>
      <c r="D80" s="116">
        <v>2929.5</v>
      </c>
      <c r="E80" s="117">
        <f>D80*B1</f>
        <v>8290.485</v>
      </c>
      <c r="F80" s="117">
        <v>1871.1</v>
      </c>
      <c r="G80" s="117">
        <f>F80*B1</f>
        <v>5295.213</v>
      </c>
      <c r="H80" s="117">
        <v>2940</v>
      </c>
      <c r="I80" s="117">
        <f>H80*B1</f>
        <v>8320.2</v>
      </c>
      <c r="J80" s="117">
        <v>2835</v>
      </c>
      <c r="K80" s="117">
        <f>J80*B1</f>
        <v>8023.05</v>
      </c>
      <c r="L80" s="117">
        <v>1295.7</v>
      </c>
      <c r="M80" s="117">
        <f>L80*B1</f>
        <v>3666.831</v>
      </c>
      <c r="N80" s="117">
        <v>1381.8</v>
      </c>
      <c r="O80" s="118">
        <f>N80*B1</f>
        <v>3910.494</v>
      </c>
      <c r="P80" s="31">
        <f aca="true" t="shared" si="23" ref="P80:Q82">D24+F24+H24+J24+L24+N24+P24+D80+F80+H80+J80+L80+N80</f>
        <v>40048.5</v>
      </c>
      <c r="Q80" s="141">
        <f t="shared" si="23"/>
        <v>113337.25500000002</v>
      </c>
      <c r="R80" s="134"/>
      <c r="S80" s="138"/>
      <c r="U80"/>
      <c r="V80" s="26"/>
      <c r="X80"/>
    </row>
    <row r="81" spans="1:24" ht="14.25">
      <c r="A81" s="403"/>
      <c r="B81" s="77" t="s">
        <v>85</v>
      </c>
      <c r="C81" s="78">
        <v>4</v>
      </c>
      <c r="D81" s="99">
        <v>0</v>
      </c>
      <c r="E81" s="100">
        <f>D81*B1</f>
        <v>0</v>
      </c>
      <c r="F81" s="100">
        <v>0</v>
      </c>
      <c r="G81" s="100">
        <f>F81*B1</f>
        <v>0</v>
      </c>
      <c r="H81" s="100">
        <v>0</v>
      </c>
      <c r="I81" s="100">
        <f>H81*B1</f>
        <v>0</v>
      </c>
      <c r="J81" s="100">
        <v>0</v>
      </c>
      <c r="K81" s="100">
        <f>J81*B1</f>
        <v>0</v>
      </c>
      <c r="L81" s="100">
        <v>0</v>
      </c>
      <c r="M81" s="100">
        <f>L81*B1</f>
        <v>0</v>
      </c>
      <c r="N81" s="100">
        <v>0</v>
      </c>
      <c r="O81" s="101">
        <f>N81*B1</f>
        <v>0</v>
      </c>
      <c r="P81" s="31">
        <f t="shared" si="23"/>
        <v>454</v>
      </c>
      <c r="Q81" s="141">
        <f t="shared" si="23"/>
        <v>1284.8200000000002</v>
      </c>
      <c r="R81" s="134"/>
      <c r="S81" s="138"/>
      <c r="U81"/>
      <c r="V81" s="26"/>
      <c r="X81"/>
    </row>
    <row r="82" spans="1:24" ht="14.25">
      <c r="A82" s="403"/>
      <c r="B82" s="77" t="s">
        <v>86</v>
      </c>
      <c r="C82" s="78">
        <v>5</v>
      </c>
      <c r="D82" s="103">
        <v>0</v>
      </c>
      <c r="E82" s="104">
        <f>D82*B1</f>
        <v>0</v>
      </c>
      <c r="F82" s="104">
        <v>0</v>
      </c>
      <c r="G82" s="104">
        <f>F82*B1</f>
        <v>0</v>
      </c>
      <c r="H82" s="104">
        <v>0</v>
      </c>
      <c r="I82" s="104">
        <f>H82*B1</f>
        <v>0</v>
      </c>
      <c r="J82" s="104">
        <v>0</v>
      </c>
      <c r="K82" s="104">
        <f>J82*B1</f>
        <v>0</v>
      </c>
      <c r="L82" s="104">
        <v>0</v>
      </c>
      <c r="M82" s="104">
        <f>L82*B1</f>
        <v>0</v>
      </c>
      <c r="N82" s="104">
        <v>0</v>
      </c>
      <c r="O82" s="105">
        <f>N82*B1</f>
        <v>0</v>
      </c>
      <c r="P82" s="31">
        <f t="shared" si="23"/>
        <v>0</v>
      </c>
      <c r="Q82" s="141">
        <f t="shared" si="23"/>
        <v>0</v>
      </c>
      <c r="R82" s="134"/>
      <c r="S82" s="138"/>
      <c r="U82"/>
      <c r="V82" s="26"/>
      <c r="X82"/>
    </row>
    <row r="83" spans="1:24" ht="15" thickBot="1">
      <c r="A83" s="408"/>
      <c r="B83" s="79" t="s">
        <v>87</v>
      </c>
      <c r="C83" s="80">
        <f aca="true" t="shared" si="24" ref="C83:M83">SUM(C80:C82)</f>
        <v>30</v>
      </c>
      <c r="D83" s="107">
        <f t="shared" si="24"/>
        <v>2929.5</v>
      </c>
      <c r="E83" s="107">
        <f t="shared" si="24"/>
        <v>8290.485</v>
      </c>
      <c r="F83" s="107">
        <f t="shared" si="24"/>
        <v>1871.1</v>
      </c>
      <c r="G83" s="107">
        <f t="shared" si="24"/>
        <v>5295.213</v>
      </c>
      <c r="H83" s="107">
        <f t="shared" si="24"/>
        <v>2940</v>
      </c>
      <c r="I83" s="107">
        <f t="shared" si="24"/>
        <v>8320.2</v>
      </c>
      <c r="J83" s="107">
        <f t="shared" si="24"/>
        <v>2835</v>
      </c>
      <c r="K83" s="107">
        <f t="shared" si="24"/>
        <v>8023.05</v>
      </c>
      <c r="L83" s="107">
        <f t="shared" si="24"/>
        <v>1295.7</v>
      </c>
      <c r="M83" s="107">
        <f t="shared" si="24"/>
        <v>3666.831</v>
      </c>
      <c r="N83" s="107">
        <f>SUM(N80:N82)</f>
        <v>1381.8</v>
      </c>
      <c r="O83" s="107">
        <f>SUM(O80:O82)</f>
        <v>3910.494</v>
      </c>
      <c r="P83" s="113">
        <f>SUM(P80:P82)</f>
        <v>40502.5</v>
      </c>
      <c r="Q83" s="140">
        <f>SUM(Q80:Q82)</f>
        <v>114622.07500000003</v>
      </c>
      <c r="R83" s="128">
        <f>Q83*1.08</f>
        <v>123791.84100000003</v>
      </c>
      <c r="S83" s="142" t="s">
        <v>175</v>
      </c>
      <c r="T83" s="114">
        <f>T79+P83</f>
        <v>236503.9</v>
      </c>
      <c r="U83" s="114">
        <f>U79+Q83</f>
        <v>669306.0360000001</v>
      </c>
      <c r="V83" s="114">
        <f>U83*1.08</f>
        <v>722850.5188800001</v>
      </c>
      <c r="W83" s="112">
        <f>W59-V83</f>
        <v>797149.4811199999</v>
      </c>
      <c r="X83"/>
    </row>
    <row r="84" spans="1:24" ht="14.25">
      <c r="A84" s="402" t="s">
        <v>176</v>
      </c>
      <c r="B84" s="81" t="s">
        <v>84</v>
      </c>
      <c r="C84" s="82">
        <v>23</v>
      </c>
      <c r="D84" s="116">
        <v>3208.5</v>
      </c>
      <c r="E84" s="117">
        <f>D84*B1</f>
        <v>9080.055</v>
      </c>
      <c r="F84" s="117">
        <v>2049.3</v>
      </c>
      <c r="G84" s="117">
        <f>F84*B1</f>
        <v>5799.519</v>
      </c>
      <c r="H84" s="117">
        <v>3220</v>
      </c>
      <c r="I84" s="117">
        <f>H84*B1</f>
        <v>9112.6</v>
      </c>
      <c r="J84" s="117">
        <v>3105</v>
      </c>
      <c r="K84" s="117">
        <f>J84*B1</f>
        <v>8787.15</v>
      </c>
      <c r="L84" s="117">
        <v>1419.1</v>
      </c>
      <c r="M84" s="117">
        <f>L84*B1</f>
        <v>4016.053</v>
      </c>
      <c r="N84" s="117">
        <v>1513.4</v>
      </c>
      <c r="O84" s="118">
        <f>N84*B1</f>
        <v>4282.9220000000005</v>
      </c>
      <c r="P84" s="31">
        <f aca="true" t="shared" si="25" ref="P84:Q86">D30+F30+H30+J30+L30+N30+P30+D84+F84+H84+J84+L84+N84</f>
        <v>43579.1</v>
      </c>
      <c r="Q84" s="141">
        <f t="shared" si="25"/>
        <v>123328.853</v>
      </c>
      <c r="R84" s="134"/>
      <c r="S84" s="138"/>
      <c r="U84"/>
      <c r="V84" s="26"/>
      <c r="X84"/>
    </row>
    <row r="85" spans="1:24" ht="14.25">
      <c r="A85" s="403"/>
      <c r="B85" s="77" t="s">
        <v>85</v>
      </c>
      <c r="C85" s="78">
        <v>4</v>
      </c>
      <c r="D85" s="99">
        <v>0</v>
      </c>
      <c r="E85" s="100">
        <f>D85*B1</f>
        <v>0</v>
      </c>
      <c r="F85" s="100">
        <v>0</v>
      </c>
      <c r="G85" s="100">
        <f>F85*B1</f>
        <v>0</v>
      </c>
      <c r="H85" s="100">
        <v>0</v>
      </c>
      <c r="I85" s="100">
        <f>H85*B1</f>
        <v>0</v>
      </c>
      <c r="J85" s="100">
        <v>0</v>
      </c>
      <c r="K85" s="100">
        <f>J85*S5</f>
        <v>0</v>
      </c>
      <c r="L85" s="100">
        <v>0</v>
      </c>
      <c r="M85" s="100">
        <f>L85*B1</f>
        <v>0</v>
      </c>
      <c r="N85" s="100">
        <v>0</v>
      </c>
      <c r="O85" s="101">
        <f>N85*B1</f>
        <v>0</v>
      </c>
      <c r="P85" s="31">
        <f t="shared" si="25"/>
        <v>454</v>
      </c>
      <c r="Q85" s="141">
        <f t="shared" si="25"/>
        <v>1284.8200000000002</v>
      </c>
      <c r="R85" s="134"/>
      <c r="S85" s="138"/>
      <c r="U85"/>
      <c r="V85" s="26"/>
      <c r="X85"/>
    </row>
    <row r="86" spans="1:24" ht="14.25">
      <c r="A86" s="403"/>
      <c r="B86" s="77" t="s">
        <v>86</v>
      </c>
      <c r="C86" s="78">
        <v>4</v>
      </c>
      <c r="D86" s="103">
        <v>0</v>
      </c>
      <c r="E86" s="104">
        <f>D86*B1</f>
        <v>0</v>
      </c>
      <c r="F86" s="104">
        <v>0</v>
      </c>
      <c r="G86" s="104">
        <f>F86*B1</f>
        <v>0</v>
      </c>
      <c r="H86" s="104">
        <v>0</v>
      </c>
      <c r="I86" s="104">
        <f>H86*B1</f>
        <v>0</v>
      </c>
      <c r="J86" s="104">
        <v>0</v>
      </c>
      <c r="K86" s="104">
        <f>J86*S5</f>
        <v>0</v>
      </c>
      <c r="L86" s="104">
        <v>0</v>
      </c>
      <c r="M86" s="104">
        <f>L86*B1</f>
        <v>0</v>
      </c>
      <c r="N86" s="104">
        <v>0</v>
      </c>
      <c r="O86" s="105">
        <f>N86*B1</f>
        <v>0</v>
      </c>
      <c r="P86" s="31">
        <f t="shared" si="25"/>
        <v>0</v>
      </c>
      <c r="Q86" s="141">
        <f t="shared" si="25"/>
        <v>0</v>
      </c>
      <c r="R86" s="134"/>
      <c r="S86" s="138"/>
      <c r="U86"/>
      <c r="V86" s="26"/>
      <c r="X86"/>
    </row>
    <row r="87" spans="1:24" ht="15" thickBot="1">
      <c r="A87" s="404"/>
      <c r="B87" s="83" t="s">
        <v>87</v>
      </c>
      <c r="C87" s="84">
        <f aca="true" t="shared" si="26" ref="C87:M87">SUM(C84:C86)</f>
        <v>31</v>
      </c>
      <c r="D87" s="98">
        <f t="shared" si="26"/>
        <v>3208.5</v>
      </c>
      <c r="E87" s="98">
        <f t="shared" si="26"/>
        <v>9080.055</v>
      </c>
      <c r="F87" s="98">
        <f t="shared" si="26"/>
        <v>2049.3</v>
      </c>
      <c r="G87" s="98">
        <f t="shared" si="26"/>
        <v>5799.519</v>
      </c>
      <c r="H87" s="98">
        <f t="shared" si="26"/>
        <v>3220</v>
      </c>
      <c r="I87" s="98">
        <f t="shared" si="26"/>
        <v>9112.6</v>
      </c>
      <c r="J87" s="98">
        <f t="shared" si="26"/>
        <v>3105</v>
      </c>
      <c r="K87" s="98">
        <f t="shared" si="26"/>
        <v>8787.15</v>
      </c>
      <c r="L87" s="98">
        <f t="shared" si="26"/>
        <v>1419.1</v>
      </c>
      <c r="M87" s="98">
        <f t="shared" si="26"/>
        <v>4016.053</v>
      </c>
      <c r="N87" s="98">
        <f>SUM(N84:N86)</f>
        <v>1513.4</v>
      </c>
      <c r="O87" s="98">
        <f>SUM(O84:O86)</f>
        <v>4282.9220000000005</v>
      </c>
      <c r="P87" s="113">
        <f>SUM(P84:P86)</f>
        <v>44033.1</v>
      </c>
      <c r="Q87" s="140">
        <f>SUM(Q84:Q86)</f>
        <v>124613.67300000001</v>
      </c>
      <c r="R87" s="128">
        <f>Q87*1.08</f>
        <v>134582.76684000003</v>
      </c>
      <c r="S87" s="142" t="s">
        <v>178</v>
      </c>
      <c r="T87" s="114">
        <f>T83+P87</f>
        <v>280537</v>
      </c>
      <c r="U87" s="114">
        <f>U83+Q87</f>
        <v>793919.709</v>
      </c>
      <c r="V87" s="114">
        <f>U87*1.08</f>
        <v>857433.28572</v>
      </c>
      <c r="W87" s="112">
        <f>W59-V87</f>
        <v>662566.71428</v>
      </c>
      <c r="X87"/>
    </row>
    <row r="88" spans="1:24" ht="14.25">
      <c r="A88" s="405" t="s">
        <v>79</v>
      </c>
      <c r="B88" s="73" t="s">
        <v>80</v>
      </c>
      <c r="C88" s="405" t="s">
        <v>209</v>
      </c>
      <c r="D88" s="406" t="s">
        <v>196</v>
      </c>
      <c r="E88" s="406"/>
      <c r="F88" s="406" t="s">
        <v>197</v>
      </c>
      <c r="G88" s="406"/>
      <c r="H88" s="406" t="s">
        <v>137</v>
      </c>
      <c r="I88" s="406"/>
      <c r="J88" s="406" t="s">
        <v>138</v>
      </c>
      <c r="K88" s="406"/>
      <c r="L88" s="406" t="s">
        <v>122</v>
      </c>
      <c r="M88" s="406"/>
      <c r="N88" s="406" t="s">
        <v>198</v>
      </c>
      <c r="O88" s="406"/>
      <c r="P88" s="409" t="s">
        <v>140</v>
      </c>
      <c r="Q88" s="409"/>
      <c r="R88" s="5"/>
      <c r="S88" s="5"/>
      <c r="T88" s="92" t="s">
        <v>82</v>
      </c>
      <c r="U88" s="92" t="s">
        <v>208</v>
      </c>
      <c r="V88" s="93" t="s">
        <v>207</v>
      </c>
      <c r="W88" s="132" t="s">
        <v>211</v>
      </c>
      <c r="X88"/>
    </row>
    <row r="89" spans="1:24" ht="22.5">
      <c r="A89" s="405"/>
      <c r="B89" s="73" t="s">
        <v>81</v>
      </c>
      <c r="C89" s="406"/>
      <c r="D89" s="73" t="s">
        <v>82</v>
      </c>
      <c r="E89" s="73" t="s">
        <v>83</v>
      </c>
      <c r="F89" s="73" t="s">
        <v>82</v>
      </c>
      <c r="G89" s="73" t="s">
        <v>83</v>
      </c>
      <c r="H89" s="73" t="s">
        <v>82</v>
      </c>
      <c r="I89" s="73" t="s">
        <v>83</v>
      </c>
      <c r="J89" s="73" t="s">
        <v>82</v>
      </c>
      <c r="K89" s="73" t="s">
        <v>83</v>
      </c>
      <c r="L89" s="73" t="s">
        <v>82</v>
      </c>
      <c r="M89" s="73" t="s">
        <v>83</v>
      </c>
      <c r="N89" s="73" t="s">
        <v>82</v>
      </c>
      <c r="O89" s="73" t="s">
        <v>83</v>
      </c>
      <c r="P89" s="73" t="s">
        <v>82</v>
      </c>
      <c r="Q89" s="73" t="s">
        <v>83</v>
      </c>
      <c r="R89" s="73" t="s">
        <v>207</v>
      </c>
      <c r="S89" s="73" t="s">
        <v>155</v>
      </c>
      <c r="T89" s="6" t="s">
        <v>171</v>
      </c>
      <c r="U89" s="6" t="s">
        <v>171</v>
      </c>
      <c r="V89" s="6" t="s">
        <v>206</v>
      </c>
      <c r="W89" s="133" t="s">
        <v>227</v>
      </c>
      <c r="X89"/>
    </row>
    <row r="90" spans="1:24" ht="14.25">
      <c r="A90" s="407" t="s">
        <v>177</v>
      </c>
      <c r="B90" s="77" t="s">
        <v>84</v>
      </c>
      <c r="C90" s="78">
        <v>21</v>
      </c>
      <c r="D90" s="95">
        <v>2929.5</v>
      </c>
      <c r="E90" s="96">
        <f>D90*B1</f>
        <v>8290.485</v>
      </c>
      <c r="F90" s="96">
        <v>1871.1</v>
      </c>
      <c r="G90" s="96">
        <f>F90*B1</f>
        <v>5295.213</v>
      </c>
      <c r="H90" s="96">
        <v>2940</v>
      </c>
      <c r="I90" s="96">
        <f>H90*B1</f>
        <v>8320.2</v>
      </c>
      <c r="J90" s="96">
        <v>2835</v>
      </c>
      <c r="K90" s="96">
        <f>J90*B1</f>
        <v>8023.05</v>
      </c>
      <c r="L90" s="96">
        <v>1295.7</v>
      </c>
      <c r="M90" s="96">
        <f>L90*B1</f>
        <v>3666.831</v>
      </c>
      <c r="N90" s="96">
        <v>1381.8</v>
      </c>
      <c r="O90" s="96">
        <f>N90*B1</f>
        <v>3910.494</v>
      </c>
      <c r="P90" s="26">
        <f aca="true" t="shared" si="27" ref="P90:Q92">D34+F34+H34+J34+L34+N34+P34+D90+F90+H90+J90+L90+N90</f>
        <v>40464.899999999994</v>
      </c>
      <c r="Q90" s="26">
        <f t="shared" si="27"/>
        <v>114515.66700000002</v>
      </c>
      <c r="R90" s="26"/>
      <c r="S90" s="5"/>
      <c r="U90"/>
      <c r="V90" s="26"/>
      <c r="X90"/>
    </row>
    <row r="91" spans="1:24" ht="14.25">
      <c r="A91" s="403"/>
      <c r="B91" s="77" t="s">
        <v>85</v>
      </c>
      <c r="C91" s="78">
        <v>4</v>
      </c>
      <c r="D91" s="99">
        <v>0</v>
      </c>
      <c r="E91" s="100">
        <f>D91*B1</f>
        <v>0</v>
      </c>
      <c r="F91" s="100">
        <v>0</v>
      </c>
      <c r="G91" s="100">
        <f>F91*B1</f>
        <v>0</v>
      </c>
      <c r="H91" s="100">
        <v>0</v>
      </c>
      <c r="I91" s="100">
        <f>H91*B1</f>
        <v>0</v>
      </c>
      <c r="J91" s="100">
        <v>0</v>
      </c>
      <c r="K91" s="100">
        <f>J91*B1</f>
        <v>0</v>
      </c>
      <c r="L91" s="100">
        <v>0</v>
      </c>
      <c r="M91" s="100">
        <f>L91*B1</f>
        <v>0</v>
      </c>
      <c r="N91" s="100">
        <v>0</v>
      </c>
      <c r="O91" s="100">
        <f>N91*B1</f>
        <v>0</v>
      </c>
      <c r="P91" s="26">
        <f t="shared" si="27"/>
        <v>340.5</v>
      </c>
      <c r="Q91" s="26">
        <f t="shared" si="27"/>
        <v>963.615</v>
      </c>
      <c r="R91" s="26"/>
      <c r="S91" s="5"/>
      <c r="U91"/>
      <c r="V91" s="26"/>
      <c r="X91"/>
    </row>
    <row r="92" spans="1:24" ht="14.25">
      <c r="A92" s="403"/>
      <c r="B92" s="77" t="s">
        <v>86</v>
      </c>
      <c r="C92" s="78">
        <v>6</v>
      </c>
      <c r="D92" s="99">
        <v>0</v>
      </c>
      <c r="E92" s="100">
        <f>D92*B1</f>
        <v>0</v>
      </c>
      <c r="F92" s="100">
        <v>0</v>
      </c>
      <c r="G92" s="100">
        <f>F92*B1</f>
        <v>0</v>
      </c>
      <c r="H92" s="100">
        <v>0</v>
      </c>
      <c r="I92" s="100">
        <f>H92*B1</f>
        <v>0</v>
      </c>
      <c r="J92" s="100">
        <v>0</v>
      </c>
      <c r="K92" s="100">
        <f>J92*B1</f>
        <v>0</v>
      </c>
      <c r="L92" s="100">
        <v>0</v>
      </c>
      <c r="M92" s="100">
        <f>L92*B1</f>
        <v>0</v>
      </c>
      <c r="N92" s="100">
        <v>0</v>
      </c>
      <c r="O92" s="100">
        <f>N92*B1</f>
        <v>0</v>
      </c>
      <c r="P92" s="26">
        <f t="shared" si="27"/>
        <v>0</v>
      </c>
      <c r="Q92" s="26">
        <f t="shared" si="27"/>
        <v>0</v>
      </c>
      <c r="R92" s="26"/>
      <c r="S92" s="5"/>
      <c r="U92"/>
      <c r="V92" s="26"/>
      <c r="X92"/>
    </row>
    <row r="93" spans="1:24" ht="15" thickBot="1">
      <c r="A93" s="403"/>
      <c r="B93" s="79" t="s">
        <v>87</v>
      </c>
      <c r="C93" s="80">
        <f>SUM(C90:C92)</f>
        <v>31</v>
      </c>
      <c r="D93" s="107">
        <f aca="true" t="shared" si="28" ref="D93:K93">D90+D91+D92</f>
        <v>2929.5</v>
      </c>
      <c r="E93" s="107">
        <f t="shared" si="28"/>
        <v>8290.485</v>
      </c>
      <c r="F93" s="107">
        <f t="shared" si="28"/>
        <v>1871.1</v>
      </c>
      <c r="G93" s="107">
        <f t="shared" si="28"/>
        <v>5295.213</v>
      </c>
      <c r="H93" s="107">
        <f t="shared" si="28"/>
        <v>2940</v>
      </c>
      <c r="I93" s="107">
        <f t="shared" si="28"/>
        <v>8320.2</v>
      </c>
      <c r="J93" s="107">
        <f t="shared" si="28"/>
        <v>2835</v>
      </c>
      <c r="K93" s="107">
        <f t="shared" si="28"/>
        <v>8023.05</v>
      </c>
      <c r="L93" s="107">
        <f aca="true" t="shared" si="29" ref="L93:Q93">SUM(L90:L92)</f>
        <v>1295.7</v>
      </c>
      <c r="M93" s="107">
        <f t="shared" si="29"/>
        <v>3666.831</v>
      </c>
      <c r="N93" s="107">
        <f t="shared" si="29"/>
        <v>1381.8</v>
      </c>
      <c r="O93" s="107">
        <f t="shared" si="29"/>
        <v>3910.494</v>
      </c>
      <c r="P93" s="127">
        <f t="shared" si="29"/>
        <v>40805.399999999994</v>
      </c>
      <c r="Q93" s="127">
        <f t="shared" si="29"/>
        <v>115479.28200000002</v>
      </c>
      <c r="R93" s="128">
        <f>Q93*1.08</f>
        <v>124717.62456000003</v>
      </c>
      <c r="S93" s="131" t="s">
        <v>179</v>
      </c>
      <c r="T93" s="114">
        <f>T87+P93</f>
        <v>321342.4</v>
      </c>
      <c r="U93" s="114">
        <f>U87+Q93</f>
        <v>909398.991</v>
      </c>
      <c r="V93" s="114">
        <f>U93*1.08</f>
        <v>982150.9102800001</v>
      </c>
      <c r="W93" s="112">
        <f>W59-V93</f>
        <v>537849.0897199999</v>
      </c>
      <c r="X93"/>
    </row>
    <row r="94" spans="1:24" ht="14.25">
      <c r="A94" s="407" t="s">
        <v>180</v>
      </c>
      <c r="B94" s="81" t="s">
        <v>84</v>
      </c>
      <c r="C94" s="82">
        <v>22</v>
      </c>
      <c r="D94" s="99">
        <v>3410</v>
      </c>
      <c r="E94" s="100">
        <f>D94*B1</f>
        <v>9650.300000000001</v>
      </c>
      <c r="F94" s="100">
        <v>1267.2</v>
      </c>
      <c r="G94" s="100">
        <f>F94*B1</f>
        <v>3586.1760000000004</v>
      </c>
      <c r="H94" s="100">
        <v>3080</v>
      </c>
      <c r="I94" s="100">
        <f>H94*B1</f>
        <v>8716.4</v>
      </c>
      <c r="J94" s="100">
        <v>2970</v>
      </c>
      <c r="K94" s="100">
        <f>J94*B1</f>
        <v>8405.1</v>
      </c>
      <c r="L94" s="100">
        <v>1346.2</v>
      </c>
      <c r="M94" s="100">
        <f>L94*B1</f>
        <v>3809.746</v>
      </c>
      <c r="N94" s="100">
        <v>1447.6</v>
      </c>
      <c r="O94" s="100">
        <f>N94*B1</f>
        <v>4096.708</v>
      </c>
      <c r="P94" s="26">
        <f aca="true" t="shared" si="30" ref="P94:Q96">D38+F38+H38+J38+L38+N38+P38+D94+F94+H94+J94+L94+N94</f>
        <v>42386.799999999996</v>
      </c>
      <c r="Q94" s="26">
        <f t="shared" si="30"/>
        <v>119954.64400000001</v>
      </c>
      <c r="R94" s="26"/>
      <c r="S94" s="5"/>
      <c r="U94"/>
      <c r="V94" s="26"/>
      <c r="X94"/>
    </row>
    <row r="95" spans="1:24" ht="14.25">
      <c r="A95" s="403"/>
      <c r="B95" s="77" t="s">
        <v>85</v>
      </c>
      <c r="C95" s="78">
        <v>4</v>
      </c>
      <c r="D95" s="99">
        <v>0</v>
      </c>
      <c r="E95" s="100">
        <f>D95*B1</f>
        <v>0</v>
      </c>
      <c r="F95" s="100">
        <v>0</v>
      </c>
      <c r="G95" s="100">
        <f>F95*B1</f>
        <v>0</v>
      </c>
      <c r="H95" s="100">
        <v>0</v>
      </c>
      <c r="I95" s="100">
        <f>H95*B1</f>
        <v>0</v>
      </c>
      <c r="J95" s="100">
        <v>0</v>
      </c>
      <c r="K95" s="100">
        <f>J95*B1</f>
        <v>0</v>
      </c>
      <c r="L95" s="100">
        <v>0</v>
      </c>
      <c r="M95" s="100">
        <f>L95*B1</f>
        <v>0</v>
      </c>
      <c r="N95" s="100">
        <v>0</v>
      </c>
      <c r="O95" s="100">
        <f>N95*B1</f>
        <v>0</v>
      </c>
      <c r="P95" s="26">
        <f t="shared" si="30"/>
        <v>444.4</v>
      </c>
      <c r="Q95" s="26">
        <f t="shared" si="30"/>
        <v>1257.652</v>
      </c>
      <c r="R95" s="26"/>
      <c r="S95" s="5"/>
      <c r="U95"/>
      <c r="V95" s="26"/>
      <c r="X95"/>
    </row>
    <row r="96" spans="1:24" ht="14.25">
      <c r="A96" s="403"/>
      <c r="B96" s="77" t="s">
        <v>86</v>
      </c>
      <c r="C96" s="78">
        <v>4</v>
      </c>
      <c r="D96" s="99">
        <v>0</v>
      </c>
      <c r="E96" s="100">
        <f>D96*B1</f>
        <v>0</v>
      </c>
      <c r="F96" s="100">
        <v>0</v>
      </c>
      <c r="G96" s="100">
        <f>F96*B1</f>
        <v>0</v>
      </c>
      <c r="H96" s="100">
        <v>0</v>
      </c>
      <c r="I96" s="100">
        <f>H96*B1</f>
        <v>0</v>
      </c>
      <c r="J96" s="100">
        <v>0</v>
      </c>
      <c r="K96" s="100">
        <f>J96*B1</f>
        <v>0</v>
      </c>
      <c r="L96" s="100">
        <v>0</v>
      </c>
      <c r="M96" s="100">
        <f>L96*B1</f>
        <v>0</v>
      </c>
      <c r="N96" s="100">
        <v>0</v>
      </c>
      <c r="O96" s="100">
        <f>N96*B1</f>
        <v>0</v>
      </c>
      <c r="P96" s="26">
        <f t="shared" si="30"/>
        <v>0</v>
      </c>
      <c r="Q96" s="26">
        <f t="shared" si="30"/>
        <v>0</v>
      </c>
      <c r="R96" s="26"/>
      <c r="S96" s="5"/>
      <c r="U96"/>
      <c r="V96" s="26"/>
      <c r="X96"/>
    </row>
    <row r="97" spans="1:24" ht="15" thickBot="1">
      <c r="A97" s="403"/>
      <c r="B97" s="79" t="s">
        <v>87</v>
      </c>
      <c r="C97" s="80">
        <f>SUM(C94:C96)</f>
        <v>30</v>
      </c>
      <c r="D97" s="107">
        <f aca="true" t="shared" si="31" ref="D97:K97">D94+D95+D96</f>
        <v>3410</v>
      </c>
      <c r="E97" s="107">
        <f t="shared" si="31"/>
        <v>9650.300000000001</v>
      </c>
      <c r="F97" s="107">
        <f t="shared" si="31"/>
        <v>1267.2</v>
      </c>
      <c r="G97" s="107">
        <f t="shared" si="31"/>
        <v>3586.1760000000004</v>
      </c>
      <c r="H97" s="107">
        <f t="shared" si="31"/>
        <v>3080</v>
      </c>
      <c r="I97" s="107">
        <f t="shared" si="31"/>
        <v>8716.4</v>
      </c>
      <c r="J97" s="107">
        <f t="shared" si="31"/>
        <v>2970</v>
      </c>
      <c r="K97" s="107">
        <f t="shared" si="31"/>
        <v>8405.1</v>
      </c>
      <c r="L97" s="107">
        <f aca="true" t="shared" si="32" ref="L97:Q97">SUM(L94:L96)</f>
        <v>1346.2</v>
      </c>
      <c r="M97" s="107">
        <f t="shared" si="32"/>
        <v>3809.746</v>
      </c>
      <c r="N97" s="107">
        <f t="shared" si="32"/>
        <v>1447.6</v>
      </c>
      <c r="O97" s="107">
        <f t="shared" si="32"/>
        <v>4096.708</v>
      </c>
      <c r="P97" s="127">
        <f t="shared" si="32"/>
        <v>42831.2</v>
      </c>
      <c r="Q97" s="127">
        <f t="shared" si="32"/>
        <v>121212.29600000002</v>
      </c>
      <c r="R97" s="128">
        <f>Q97*1.08</f>
        <v>130909.27968000002</v>
      </c>
      <c r="S97" s="131" t="s">
        <v>181</v>
      </c>
      <c r="T97" s="114">
        <f>T93+P97</f>
        <v>364173.60000000003</v>
      </c>
      <c r="U97" s="114">
        <f>U93+Q97</f>
        <v>1030611.287</v>
      </c>
      <c r="V97" s="114">
        <f>U97*1.08</f>
        <v>1113060.18996</v>
      </c>
      <c r="W97" s="112">
        <f>W59-V97</f>
        <v>406939.8100399999</v>
      </c>
      <c r="X97"/>
    </row>
    <row r="98" spans="1:24" ht="14.25">
      <c r="A98" s="407" t="s">
        <v>182</v>
      </c>
      <c r="B98" s="81" t="s">
        <v>84</v>
      </c>
      <c r="C98" s="82">
        <v>22</v>
      </c>
      <c r="D98" s="99">
        <v>3410</v>
      </c>
      <c r="E98" s="100">
        <f>D98*B1</f>
        <v>9650.300000000001</v>
      </c>
      <c r="F98" s="100">
        <v>1238.4</v>
      </c>
      <c r="G98" s="100">
        <f>F98*B1</f>
        <v>3504.6720000000005</v>
      </c>
      <c r="H98" s="100">
        <v>3080</v>
      </c>
      <c r="I98" s="100">
        <f>H98*B1</f>
        <v>8716.4</v>
      </c>
      <c r="J98" s="100">
        <v>2970</v>
      </c>
      <c r="K98" s="100">
        <f>J98*B1</f>
        <v>8405.1</v>
      </c>
      <c r="L98" s="100">
        <v>1357.4</v>
      </c>
      <c r="M98" s="100">
        <f>L98*B1</f>
        <v>3841.4420000000005</v>
      </c>
      <c r="N98" s="100">
        <v>1447.6</v>
      </c>
      <c r="O98" s="100">
        <f>N98*B1</f>
        <v>4096.708</v>
      </c>
      <c r="P98" s="26">
        <f aca="true" t="shared" si="33" ref="P98:Q100">D42+F42+H42+J42+L42+N42+P42+D98+F98+H98+J98+L98+N98</f>
        <v>42382.8</v>
      </c>
      <c r="Q98" s="26">
        <f t="shared" si="33"/>
        <v>119943.32400000001</v>
      </c>
      <c r="R98" s="26"/>
      <c r="S98" s="5"/>
      <c r="U98"/>
      <c r="V98" s="26"/>
      <c r="X98"/>
    </row>
    <row r="99" spans="1:24" ht="14.25">
      <c r="A99" s="403"/>
      <c r="B99" s="77" t="s">
        <v>85</v>
      </c>
      <c r="C99" s="78">
        <v>5</v>
      </c>
      <c r="D99" s="99">
        <v>0</v>
      </c>
      <c r="E99" s="100">
        <f>D99*B1</f>
        <v>0</v>
      </c>
      <c r="F99" s="100">
        <v>0</v>
      </c>
      <c r="G99" s="100">
        <f>F99*B1</f>
        <v>0</v>
      </c>
      <c r="H99" s="100">
        <v>0</v>
      </c>
      <c r="I99" s="100">
        <f>H99*B1</f>
        <v>0</v>
      </c>
      <c r="J99" s="100">
        <v>0</v>
      </c>
      <c r="K99" s="100">
        <f>J99*B1</f>
        <v>0</v>
      </c>
      <c r="L99" s="100">
        <v>0</v>
      </c>
      <c r="M99" s="100">
        <f>L99*B1</f>
        <v>0</v>
      </c>
      <c r="N99" s="100">
        <v>0</v>
      </c>
      <c r="O99" s="100">
        <f>N99*B1</f>
        <v>0</v>
      </c>
      <c r="P99" s="26">
        <f t="shared" si="33"/>
        <v>555.5</v>
      </c>
      <c r="Q99" s="26">
        <f t="shared" si="33"/>
        <v>1572.065</v>
      </c>
      <c r="R99" s="26"/>
      <c r="S99" s="5"/>
      <c r="U99"/>
      <c r="V99" s="26"/>
      <c r="X99"/>
    </row>
    <row r="100" spans="1:24" ht="14.25">
      <c r="A100" s="403"/>
      <c r="B100" s="77" t="s">
        <v>86</v>
      </c>
      <c r="C100" s="78">
        <v>4</v>
      </c>
      <c r="D100" s="99">
        <v>0</v>
      </c>
      <c r="E100" s="100">
        <f>D100*B1</f>
        <v>0</v>
      </c>
      <c r="F100" s="100">
        <v>0</v>
      </c>
      <c r="G100" s="100">
        <f>F100*B1</f>
        <v>0</v>
      </c>
      <c r="H100" s="100">
        <v>0</v>
      </c>
      <c r="I100" s="100">
        <f>H100*B1</f>
        <v>0</v>
      </c>
      <c r="J100" s="100">
        <v>0</v>
      </c>
      <c r="K100" s="100">
        <f>J100*B1</f>
        <v>0</v>
      </c>
      <c r="L100" s="100">
        <v>0</v>
      </c>
      <c r="M100" s="100">
        <f>L100*B1</f>
        <v>0</v>
      </c>
      <c r="N100" s="100">
        <v>0</v>
      </c>
      <c r="O100" s="100">
        <f>N100*B1</f>
        <v>0</v>
      </c>
      <c r="P100" s="26">
        <f t="shared" si="33"/>
        <v>0</v>
      </c>
      <c r="Q100" s="26">
        <f t="shared" si="33"/>
        <v>0</v>
      </c>
      <c r="R100" s="26"/>
      <c r="S100" s="5"/>
      <c r="U100"/>
      <c r="V100" s="26"/>
      <c r="X100"/>
    </row>
    <row r="101" spans="1:24" ht="15" thickBot="1">
      <c r="A101" s="403"/>
      <c r="B101" s="79" t="s">
        <v>87</v>
      </c>
      <c r="C101" s="80">
        <f>SUM(C98:C100)</f>
        <v>31</v>
      </c>
      <c r="D101" s="107">
        <f aca="true" t="shared" si="34" ref="D101:K101">D98+D99+D100</f>
        <v>3410</v>
      </c>
      <c r="E101" s="107">
        <f t="shared" si="34"/>
        <v>9650.300000000001</v>
      </c>
      <c r="F101" s="107">
        <f t="shared" si="34"/>
        <v>1238.4</v>
      </c>
      <c r="G101" s="107">
        <f t="shared" si="34"/>
        <v>3504.6720000000005</v>
      </c>
      <c r="H101" s="107">
        <f t="shared" si="34"/>
        <v>3080</v>
      </c>
      <c r="I101" s="107">
        <f t="shared" si="34"/>
        <v>8716.4</v>
      </c>
      <c r="J101" s="107">
        <f t="shared" si="34"/>
        <v>2970</v>
      </c>
      <c r="K101" s="107">
        <f t="shared" si="34"/>
        <v>8405.1</v>
      </c>
      <c r="L101" s="107">
        <f aca="true" t="shared" si="35" ref="L101:Q101">SUM(L98:L100)</f>
        <v>1357.4</v>
      </c>
      <c r="M101" s="107">
        <f t="shared" si="35"/>
        <v>3841.4420000000005</v>
      </c>
      <c r="N101" s="107">
        <f t="shared" si="35"/>
        <v>1447.6</v>
      </c>
      <c r="O101" s="107">
        <f t="shared" si="35"/>
        <v>4096.708</v>
      </c>
      <c r="P101" s="127">
        <f t="shared" si="35"/>
        <v>42938.3</v>
      </c>
      <c r="Q101" s="127">
        <f t="shared" si="35"/>
        <v>121515.38900000001</v>
      </c>
      <c r="R101" s="114">
        <f>Q101*1.08</f>
        <v>131236.62012</v>
      </c>
      <c r="S101" s="131" t="s">
        <v>183</v>
      </c>
      <c r="T101" s="114">
        <f>T97+P101</f>
        <v>407111.9</v>
      </c>
      <c r="U101" s="114">
        <f>U97+Q101</f>
        <v>1152126.676</v>
      </c>
      <c r="V101" s="114">
        <f>U101*1.08</f>
        <v>1244296.81008</v>
      </c>
      <c r="W101" s="112">
        <f>W59-V101</f>
        <v>275703.18992000003</v>
      </c>
      <c r="X101"/>
    </row>
    <row r="102" spans="1:24" ht="14.25">
      <c r="A102" s="407" t="s">
        <v>184</v>
      </c>
      <c r="B102" s="81" t="s">
        <v>84</v>
      </c>
      <c r="C102" s="82">
        <v>20</v>
      </c>
      <c r="D102" s="99">
        <v>3224</v>
      </c>
      <c r="E102" s="100">
        <f>D102*B1</f>
        <v>9123.92</v>
      </c>
      <c r="F102" s="100">
        <v>1152</v>
      </c>
      <c r="G102" s="100">
        <f>F102*B1</f>
        <v>3260.16</v>
      </c>
      <c r="H102" s="100">
        <v>2940</v>
      </c>
      <c r="I102" s="100">
        <f>H102*B1</f>
        <v>8320.2</v>
      </c>
      <c r="J102" s="100">
        <v>2835</v>
      </c>
      <c r="K102" s="100">
        <f>J102*B1</f>
        <v>8023.05</v>
      </c>
      <c r="L102" s="100">
        <v>1295.7</v>
      </c>
      <c r="M102" s="100">
        <f>L102*B1</f>
        <v>3666.831</v>
      </c>
      <c r="N102" s="100">
        <v>1640</v>
      </c>
      <c r="O102" s="100">
        <f>N102*B1</f>
        <v>4641.2</v>
      </c>
      <c r="P102" s="26">
        <f aca="true" t="shared" si="36" ref="P102:Q104">D46+F46+H46+J46+L46+N46+P46+D102+F102+H102+J102+L102+N102</f>
        <v>40175.7</v>
      </c>
      <c r="Q102" s="26">
        <f t="shared" si="36"/>
        <v>113697.231</v>
      </c>
      <c r="R102" s="26"/>
      <c r="S102" s="5"/>
      <c r="U102"/>
      <c r="V102" s="26"/>
      <c r="X102"/>
    </row>
    <row r="103" spans="1:24" ht="14.25">
      <c r="A103" s="403"/>
      <c r="B103" s="77" t="s">
        <v>85</v>
      </c>
      <c r="C103" s="78">
        <v>4</v>
      </c>
      <c r="D103" s="99">
        <v>0</v>
      </c>
      <c r="E103" s="100">
        <f>D103*B1</f>
        <v>0</v>
      </c>
      <c r="F103" s="100">
        <v>0</v>
      </c>
      <c r="G103" s="100">
        <f>F103*B1</f>
        <v>0</v>
      </c>
      <c r="H103" s="100">
        <v>0</v>
      </c>
      <c r="I103" s="100">
        <f>H103*B1</f>
        <v>0</v>
      </c>
      <c r="J103" s="100">
        <v>0</v>
      </c>
      <c r="K103" s="100">
        <f>J103*B1</f>
        <v>0</v>
      </c>
      <c r="L103" s="100">
        <v>0</v>
      </c>
      <c r="M103" s="100">
        <f>L103*B1</f>
        <v>0</v>
      </c>
      <c r="N103" s="100">
        <v>0</v>
      </c>
      <c r="O103" s="100">
        <f>N103*B1</f>
        <v>0</v>
      </c>
      <c r="P103" s="26">
        <f t="shared" si="36"/>
        <v>444.4</v>
      </c>
      <c r="Q103" s="26">
        <f t="shared" si="36"/>
        <v>1257.652</v>
      </c>
      <c r="R103" s="26"/>
      <c r="S103" s="5"/>
      <c r="U103"/>
      <c r="V103" s="26"/>
      <c r="X103"/>
    </row>
    <row r="104" spans="1:24" ht="14.25">
      <c r="A104" s="403"/>
      <c r="B104" s="77" t="s">
        <v>86</v>
      </c>
      <c r="C104" s="78">
        <v>6</v>
      </c>
      <c r="D104" s="99">
        <v>0</v>
      </c>
      <c r="E104" s="100">
        <f>D104*B1</f>
        <v>0</v>
      </c>
      <c r="F104" s="100">
        <v>0</v>
      </c>
      <c r="G104" s="100">
        <f>F104*B1</f>
        <v>0</v>
      </c>
      <c r="H104" s="100">
        <v>0</v>
      </c>
      <c r="I104" s="100">
        <f>H104*B1</f>
        <v>0</v>
      </c>
      <c r="J104" s="100">
        <v>0</v>
      </c>
      <c r="K104" s="100">
        <f>J104*B1</f>
        <v>0</v>
      </c>
      <c r="L104" s="100">
        <v>0</v>
      </c>
      <c r="M104" s="100">
        <f>L104*B1</f>
        <v>0</v>
      </c>
      <c r="N104" s="100">
        <v>0</v>
      </c>
      <c r="O104" s="100">
        <f>N104*B1</f>
        <v>0</v>
      </c>
      <c r="P104" s="26">
        <f t="shared" si="36"/>
        <v>0</v>
      </c>
      <c r="Q104" s="26">
        <f t="shared" si="36"/>
        <v>0</v>
      </c>
      <c r="R104" s="26"/>
      <c r="S104" s="5"/>
      <c r="U104"/>
      <c r="V104" s="26"/>
      <c r="X104"/>
    </row>
    <row r="105" spans="1:24" ht="15" thickBot="1">
      <c r="A105" s="403"/>
      <c r="B105" s="79" t="s">
        <v>87</v>
      </c>
      <c r="C105" s="80">
        <f>SUM(C102:C104)</f>
        <v>30</v>
      </c>
      <c r="D105" s="107">
        <f aca="true" t="shared" si="37" ref="D105:K105">D102+D103+D104</f>
        <v>3224</v>
      </c>
      <c r="E105" s="107">
        <f t="shared" si="37"/>
        <v>9123.92</v>
      </c>
      <c r="F105" s="107">
        <f t="shared" si="37"/>
        <v>1152</v>
      </c>
      <c r="G105" s="107">
        <f t="shared" si="37"/>
        <v>3260.16</v>
      </c>
      <c r="H105" s="107">
        <f t="shared" si="37"/>
        <v>2940</v>
      </c>
      <c r="I105" s="107">
        <f t="shared" si="37"/>
        <v>8320.2</v>
      </c>
      <c r="J105" s="107">
        <f t="shared" si="37"/>
        <v>2835</v>
      </c>
      <c r="K105" s="107">
        <f t="shared" si="37"/>
        <v>8023.05</v>
      </c>
      <c r="L105" s="107">
        <f aca="true" t="shared" si="38" ref="L105:Q105">SUM(L102:L104)</f>
        <v>1295.7</v>
      </c>
      <c r="M105" s="107">
        <f t="shared" si="38"/>
        <v>3666.831</v>
      </c>
      <c r="N105" s="107">
        <f t="shared" si="38"/>
        <v>1640</v>
      </c>
      <c r="O105" s="107">
        <f t="shared" si="38"/>
        <v>4641.2</v>
      </c>
      <c r="P105" s="127">
        <f t="shared" si="38"/>
        <v>40620.1</v>
      </c>
      <c r="Q105" s="127">
        <f t="shared" si="38"/>
        <v>114954.883</v>
      </c>
      <c r="R105" s="128">
        <f>Q105*1.08</f>
        <v>124151.27364000001</v>
      </c>
      <c r="S105" s="131" t="s">
        <v>185</v>
      </c>
      <c r="T105" s="114">
        <f>T101+P105</f>
        <v>447732</v>
      </c>
      <c r="U105" s="114">
        <f>U101+Q105</f>
        <v>1267081.559</v>
      </c>
      <c r="V105" s="114">
        <f>U105*1.08</f>
        <v>1368448.08372</v>
      </c>
      <c r="W105" s="112">
        <f>W59-V105</f>
        <v>151551.91628</v>
      </c>
      <c r="X105"/>
    </row>
    <row r="106" spans="1:24" ht="14.25">
      <c r="A106" s="407" t="s">
        <v>186</v>
      </c>
      <c r="B106" s="81" t="s">
        <v>84</v>
      </c>
      <c r="C106" s="82">
        <v>22</v>
      </c>
      <c r="D106" s="90">
        <v>3410</v>
      </c>
      <c r="E106" s="71">
        <f>D106*B1</f>
        <v>9650.300000000001</v>
      </c>
      <c r="F106" s="71">
        <v>1267.2</v>
      </c>
      <c r="G106" s="71">
        <f>F106*B1</f>
        <v>3586.1760000000004</v>
      </c>
      <c r="H106" s="71">
        <v>3080</v>
      </c>
      <c r="I106" s="71">
        <f>H106*B1</f>
        <v>8716.4</v>
      </c>
      <c r="J106" s="71">
        <v>2970</v>
      </c>
      <c r="K106" s="71">
        <f>J106*B1</f>
        <v>8405.1</v>
      </c>
      <c r="L106" s="71">
        <v>1357.4</v>
      </c>
      <c r="M106" s="71">
        <f>L106*B1</f>
        <v>3841.4420000000005</v>
      </c>
      <c r="N106" s="71">
        <v>1804</v>
      </c>
      <c r="O106" s="71">
        <f>N106*B1</f>
        <v>5105.32</v>
      </c>
      <c r="P106" s="26">
        <f aca="true" t="shared" si="39" ref="P106:Q108">D50+F50+H50+J50+L50+N50+P50+D106+F106+H106+J106+L106+N106</f>
        <v>42860.4</v>
      </c>
      <c r="Q106" s="26">
        <f t="shared" si="39"/>
        <v>121294.932</v>
      </c>
      <c r="R106" s="26"/>
      <c r="S106" s="5"/>
      <c r="U106"/>
      <c r="V106" s="26"/>
      <c r="X106"/>
    </row>
    <row r="107" spans="1:24" ht="14.25">
      <c r="A107" s="403"/>
      <c r="B107" s="77" t="s">
        <v>85</v>
      </c>
      <c r="C107" s="78">
        <v>3</v>
      </c>
      <c r="D107" s="90">
        <v>0</v>
      </c>
      <c r="E107" s="71">
        <f>D107*B1</f>
        <v>0</v>
      </c>
      <c r="F107" s="71">
        <v>0</v>
      </c>
      <c r="G107" s="71">
        <f>F107*B1</f>
        <v>0</v>
      </c>
      <c r="H107" s="71">
        <v>0</v>
      </c>
      <c r="I107" s="71">
        <f>H107*B1</f>
        <v>0</v>
      </c>
      <c r="J107" s="71">
        <v>0</v>
      </c>
      <c r="K107" s="71">
        <f>J107*B1</f>
        <v>0</v>
      </c>
      <c r="L107" s="71">
        <v>0</v>
      </c>
      <c r="M107" s="71">
        <f>L107*B1</f>
        <v>0</v>
      </c>
      <c r="N107" s="71">
        <v>0</v>
      </c>
      <c r="O107" s="71">
        <f>N107*B1</f>
        <v>0</v>
      </c>
      <c r="P107" s="26">
        <f t="shared" si="39"/>
        <v>333.3</v>
      </c>
      <c r="Q107" s="26">
        <f t="shared" si="39"/>
        <v>943.239</v>
      </c>
      <c r="R107" s="26"/>
      <c r="S107" s="5"/>
      <c r="U107"/>
      <c r="V107" s="26"/>
      <c r="X107"/>
    </row>
    <row r="108" spans="1:24" ht="14.25">
      <c r="A108" s="403"/>
      <c r="B108" s="77" t="s">
        <v>86</v>
      </c>
      <c r="C108" s="78">
        <v>6</v>
      </c>
      <c r="D108" s="90">
        <v>0</v>
      </c>
      <c r="E108" s="71">
        <f>D108*B1</f>
        <v>0</v>
      </c>
      <c r="F108" s="71">
        <v>0</v>
      </c>
      <c r="G108" s="71">
        <f>F108*B1</f>
        <v>0</v>
      </c>
      <c r="H108" s="71">
        <v>0</v>
      </c>
      <c r="I108" s="71">
        <f>H108*B1</f>
        <v>0</v>
      </c>
      <c r="J108" s="71">
        <v>0</v>
      </c>
      <c r="K108" s="71">
        <f>J108*B1</f>
        <v>0</v>
      </c>
      <c r="L108" s="71">
        <v>0</v>
      </c>
      <c r="M108" s="71">
        <f>L108*B1</f>
        <v>0</v>
      </c>
      <c r="N108" s="71">
        <v>0</v>
      </c>
      <c r="O108" s="71">
        <f>N108*B1</f>
        <v>0</v>
      </c>
      <c r="P108" s="26">
        <f t="shared" si="39"/>
        <v>0</v>
      </c>
      <c r="Q108" s="26">
        <f t="shared" si="39"/>
        <v>0</v>
      </c>
      <c r="R108" s="26"/>
      <c r="S108" s="5"/>
      <c r="U108"/>
      <c r="V108" s="26"/>
      <c r="X108"/>
    </row>
    <row r="109" spans="1:24" ht="15" thickBot="1">
      <c r="A109" s="403"/>
      <c r="B109" s="79" t="s">
        <v>87</v>
      </c>
      <c r="C109" s="80">
        <f>SUM(C106:C108)</f>
        <v>31</v>
      </c>
      <c r="D109" s="74">
        <f aca="true" t="shared" si="40" ref="D109:K109">D106+D107+D108</f>
        <v>3410</v>
      </c>
      <c r="E109" s="74">
        <f t="shared" si="40"/>
        <v>9650.300000000001</v>
      </c>
      <c r="F109" s="74">
        <f t="shared" si="40"/>
        <v>1267.2</v>
      </c>
      <c r="G109" s="74">
        <f t="shared" si="40"/>
        <v>3586.1760000000004</v>
      </c>
      <c r="H109" s="74">
        <f t="shared" si="40"/>
        <v>3080</v>
      </c>
      <c r="I109" s="74">
        <f t="shared" si="40"/>
        <v>8716.4</v>
      </c>
      <c r="J109" s="74">
        <f t="shared" si="40"/>
        <v>2970</v>
      </c>
      <c r="K109" s="74">
        <f t="shared" si="40"/>
        <v>8405.1</v>
      </c>
      <c r="L109" s="74">
        <f aca="true" t="shared" si="41" ref="L109:Q109">SUM(L106:L108)</f>
        <v>1357.4</v>
      </c>
      <c r="M109" s="74">
        <f t="shared" si="41"/>
        <v>3841.4420000000005</v>
      </c>
      <c r="N109" s="74">
        <f t="shared" si="41"/>
        <v>1804</v>
      </c>
      <c r="O109" s="74">
        <f t="shared" si="41"/>
        <v>5105.32</v>
      </c>
      <c r="P109" s="127">
        <f t="shared" si="41"/>
        <v>43193.700000000004</v>
      </c>
      <c r="Q109" s="127">
        <f t="shared" si="41"/>
        <v>122238.171</v>
      </c>
      <c r="R109" s="128">
        <f>Q109*1.08</f>
        <v>132017.22468</v>
      </c>
      <c r="S109" s="131" t="s">
        <v>187</v>
      </c>
      <c r="T109" s="114">
        <f>T105+P109</f>
        <v>490925.7</v>
      </c>
      <c r="U109" s="114">
        <f>U105+Q109</f>
        <v>1389319.73</v>
      </c>
      <c r="V109" s="114">
        <f>U109*1.08</f>
        <v>1500465.3084</v>
      </c>
      <c r="W109" s="112">
        <f>W59-V109</f>
        <v>19534.69160000002</v>
      </c>
      <c r="X109"/>
    </row>
    <row r="110" spans="1:24" ht="14.25">
      <c r="A110" s="411" t="s">
        <v>88</v>
      </c>
      <c r="B110" s="81" t="s">
        <v>84</v>
      </c>
      <c r="C110" s="82">
        <f>C68+C72+C76+C80+C84+C90+C94+C98+C102+C106+C64+C60</f>
        <v>239</v>
      </c>
      <c r="D110" s="86">
        <f aca="true" t="shared" si="42" ref="D110:O110">D60+D64+D68+D72+D76+D80+D84+D90+D94+D98+D102+D106</f>
        <v>36657.5</v>
      </c>
      <c r="E110" s="86">
        <f t="shared" si="42"/>
        <v>103740.725</v>
      </c>
      <c r="F110" s="86">
        <f t="shared" si="42"/>
        <v>20682.600000000002</v>
      </c>
      <c r="G110" s="86">
        <f t="shared" si="42"/>
        <v>58531.75800000001</v>
      </c>
      <c r="H110" s="86">
        <f t="shared" si="42"/>
        <v>35280</v>
      </c>
      <c r="I110" s="86">
        <f t="shared" si="42"/>
        <v>99842.39999999998</v>
      </c>
      <c r="J110" s="86">
        <f t="shared" si="42"/>
        <v>34020</v>
      </c>
      <c r="K110" s="86">
        <f t="shared" si="42"/>
        <v>96276.60000000002</v>
      </c>
      <c r="L110" s="86">
        <f t="shared" si="42"/>
        <v>15900.800000000001</v>
      </c>
      <c r="M110" s="86">
        <f t="shared" si="42"/>
        <v>44999.264</v>
      </c>
      <c r="N110" s="86">
        <f t="shared" si="42"/>
        <v>16821.4</v>
      </c>
      <c r="O110" s="86">
        <f t="shared" si="42"/>
        <v>47604.56199999999</v>
      </c>
      <c r="P110" s="26">
        <f aca="true" t="shared" si="43" ref="P110:Q112">D54+F54+H54+J54+L54+N54+P54+D110+F110+H110+J110+L110+N110</f>
        <v>484978.5999999999</v>
      </c>
      <c r="Q110" s="26">
        <f t="shared" si="43"/>
        <v>1372489.4379999998</v>
      </c>
      <c r="R110" s="26"/>
      <c r="S110" s="5"/>
      <c r="U110"/>
      <c r="V110" s="26"/>
      <c r="X110"/>
    </row>
    <row r="111" spans="1:24" ht="14.25">
      <c r="A111" s="411"/>
      <c r="B111" s="77" t="s">
        <v>85</v>
      </c>
      <c r="C111" s="78">
        <f>C69+C73+C77+C81+C85+C91+C95+C99+C103+C107+C65+C61</f>
        <v>46</v>
      </c>
      <c r="D111" s="88">
        <f aca="true" t="shared" si="44" ref="D111:L111">D61+D65+D69+D73+D77+D81+D85+D91+D95+D99+D103+D107</f>
        <v>0</v>
      </c>
      <c r="E111" s="88">
        <f t="shared" si="44"/>
        <v>0</v>
      </c>
      <c r="F111" s="88">
        <f t="shared" si="44"/>
        <v>0</v>
      </c>
      <c r="G111" s="88">
        <f t="shared" si="44"/>
        <v>0</v>
      </c>
      <c r="H111" s="88">
        <f t="shared" si="44"/>
        <v>0</v>
      </c>
      <c r="I111" s="88">
        <f t="shared" si="44"/>
        <v>0</v>
      </c>
      <c r="J111" s="88">
        <f t="shared" si="44"/>
        <v>0</v>
      </c>
      <c r="K111" s="88">
        <f t="shared" si="44"/>
        <v>0</v>
      </c>
      <c r="L111" s="88">
        <f t="shared" si="44"/>
        <v>0</v>
      </c>
      <c r="M111" s="88">
        <f>K111+I111</f>
        <v>0</v>
      </c>
      <c r="N111" s="86">
        <f>N61+N65+N69+N73+N77+N81+N85+N91+N95+N99+N103+N107</f>
        <v>0</v>
      </c>
      <c r="O111" s="86">
        <f>O61+O65+O69+O73+O77+O81+O85+O91+O95+O99+O103+O107</f>
        <v>0</v>
      </c>
      <c r="P111" s="26">
        <f t="shared" si="43"/>
        <v>5523.1</v>
      </c>
      <c r="Q111" s="26">
        <f t="shared" si="43"/>
        <v>15630.373000000001</v>
      </c>
      <c r="R111" s="26"/>
      <c r="S111" s="5"/>
      <c r="U111"/>
      <c r="V111" s="26"/>
      <c r="X111"/>
    </row>
    <row r="112" spans="1:24" ht="14.25">
      <c r="A112" s="411"/>
      <c r="B112" s="77" t="s">
        <v>86</v>
      </c>
      <c r="C112" s="78">
        <f>C70+C74+C78+C82+C86+C92+C96+C100+C104+C108+C66+C62</f>
        <v>61</v>
      </c>
      <c r="D112" s="88">
        <f aca="true" t="shared" si="45" ref="D112:L112">D62+D66+D70+D74+D78+D82+D86+D92+D96+D100+D104+D108</f>
        <v>62</v>
      </c>
      <c r="E112" s="88">
        <f t="shared" si="45"/>
        <v>175.46</v>
      </c>
      <c r="F112" s="88">
        <f t="shared" si="45"/>
        <v>0</v>
      </c>
      <c r="G112" s="88">
        <f t="shared" si="45"/>
        <v>0</v>
      </c>
      <c r="H112" s="88">
        <f t="shared" si="45"/>
        <v>0</v>
      </c>
      <c r="I112" s="88">
        <f t="shared" si="45"/>
        <v>0</v>
      </c>
      <c r="J112" s="88">
        <f t="shared" si="45"/>
        <v>0</v>
      </c>
      <c r="K112" s="88">
        <f t="shared" si="45"/>
        <v>0</v>
      </c>
      <c r="L112" s="88">
        <f t="shared" si="45"/>
        <v>0</v>
      </c>
      <c r="M112" s="88">
        <f>K112+I112</f>
        <v>0</v>
      </c>
      <c r="N112" s="86">
        <f>N62+N66+N70+N74+N78+N82+N86+N92+N96+N100+N104+N108</f>
        <v>0</v>
      </c>
      <c r="O112" s="86">
        <f>O62+O66+O70+O74+O78+O82+O86+O92+O96+O100+O104+O108</f>
        <v>0</v>
      </c>
      <c r="P112" s="26">
        <f t="shared" si="43"/>
        <v>424</v>
      </c>
      <c r="Q112" s="26">
        <f t="shared" si="43"/>
        <v>1199.92</v>
      </c>
      <c r="R112" s="26"/>
      <c r="S112" s="5"/>
      <c r="U112"/>
      <c r="V112" s="26"/>
      <c r="X112"/>
    </row>
    <row r="113" spans="1:24" ht="15">
      <c r="A113" s="411"/>
      <c r="B113" s="77" t="s">
        <v>87</v>
      </c>
      <c r="C113" s="78">
        <f>C110+C111+C112</f>
        <v>346</v>
      </c>
      <c r="D113" s="88">
        <f>D110+D111+D112</f>
        <v>36719.5</v>
      </c>
      <c r="E113" s="88">
        <f>E110+E111+E112</f>
        <v>103916.18500000001</v>
      </c>
      <c r="F113" s="88">
        <f>F110+F111+F112</f>
        <v>20682.600000000002</v>
      </c>
      <c r="G113" s="88">
        <f aca="true" t="shared" si="46" ref="G113:M113">G110+G111+G112</f>
        <v>58531.75800000001</v>
      </c>
      <c r="H113" s="88">
        <f t="shared" si="46"/>
        <v>35280</v>
      </c>
      <c r="I113" s="88">
        <f t="shared" si="46"/>
        <v>99842.39999999998</v>
      </c>
      <c r="J113" s="88">
        <f t="shared" si="46"/>
        <v>34020</v>
      </c>
      <c r="K113" s="88">
        <f t="shared" si="46"/>
        <v>96276.60000000002</v>
      </c>
      <c r="L113" s="88">
        <f t="shared" si="46"/>
        <v>15900.800000000001</v>
      </c>
      <c r="M113" s="88">
        <f t="shared" si="46"/>
        <v>44999.264</v>
      </c>
      <c r="N113" s="94">
        <f>SUM(N110:N112)</f>
        <v>16821.4</v>
      </c>
      <c r="O113" s="94">
        <f>SUM(O110:O112)</f>
        <v>47604.56199999999</v>
      </c>
      <c r="P113" s="30">
        <f>SUM(P110:P112)</f>
        <v>490925.6999999999</v>
      </c>
      <c r="Q113" s="26">
        <f>SUM(Q110:Q112)</f>
        <v>1389319.7309999997</v>
      </c>
      <c r="R113" s="26"/>
      <c r="S113" s="67"/>
      <c r="T113" s="66"/>
      <c r="U113" s="17"/>
      <c r="V113" s="129" t="s">
        <v>239</v>
      </c>
      <c r="W113" s="130">
        <f>W59-V109</f>
        <v>19534.69160000002</v>
      </c>
      <c r="X113"/>
    </row>
    <row r="114" spans="14:17" ht="14.25">
      <c r="N114" s="17"/>
      <c r="O114" s="17"/>
      <c r="P114" s="17"/>
      <c r="Q114" s="17"/>
    </row>
  </sheetData>
  <sheetProtection/>
  <mergeCells count="63">
    <mergeCell ref="J28:K28"/>
    <mergeCell ref="A12:A15"/>
    <mergeCell ref="A16:A19"/>
    <mergeCell ref="N88:O88"/>
    <mergeCell ref="C1:K1"/>
    <mergeCell ref="A20:A23"/>
    <mergeCell ref="A2:A3"/>
    <mergeCell ref="C2:C3"/>
    <mergeCell ref="D2:E2"/>
    <mergeCell ref="F2:G2"/>
    <mergeCell ref="H2:I2"/>
    <mergeCell ref="L2:M2"/>
    <mergeCell ref="N2:O2"/>
    <mergeCell ref="A4:A7"/>
    <mergeCell ref="A8:A11"/>
    <mergeCell ref="J2:K2"/>
    <mergeCell ref="A24:A27"/>
    <mergeCell ref="A28:A29"/>
    <mergeCell ref="C28:C29"/>
    <mergeCell ref="D28:E28"/>
    <mergeCell ref="A34:A37"/>
    <mergeCell ref="F28:G28"/>
    <mergeCell ref="H28:I28"/>
    <mergeCell ref="A38:A41"/>
    <mergeCell ref="A50:A53"/>
    <mergeCell ref="A54:A57"/>
    <mergeCell ref="A58:A59"/>
    <mergeCell ref="C58:C59"/>
    <mergeCell ref="P2:Q2"/>
    <mergeCell ref="D58:E58"/>
    <mergeCell ref="F58:G58"/>
    <mergeCell ref="H58:I58"/>
    <mergeCell ref="J58:K58"/>
    <mergeCell ref="L28:M28"/>
    <mergeCell ref="N28:O28"/>
    <mergeCell ref="P58:Q58"/>
    <mergeCell ref="L58:M58"/>
    <mergeCell ref="N58:O58"/>
    <mergeCell ref="A106:A109"/>
    <mergeCell ref="A110:A113"/>
    <mergeCell ref="H88:I88"/>
    <mergeCell ref="J88:K88"/>
    <mergeCell ref="A90:A93"/>
    <mergeCell ref="A94:A97"/>
    <mergeCell ref="A98:A101"/>
    <mergeCell ref="F88:G88"/>
    <mergeCell ref="A102:A105"/>
    <mergeCell ref="A60:A63"/>
    <mergeCell ref="A64:A67"/>
    <mergeCell ref="A68:A71"/>
    <mergeCell ref="A72:A75"/>
    <mergeCell ref="A76:A79"/>
    <mergeCell ref="A80:A83"/>
    <mergeCell ref="A84:A87"/>
    <mergeCell ref="A88:A89"/>
    <mergeCell ref="C88:C89"/>
    <mergeCell ref="P28:Q28"/>
    <mergeCell ref="D88:E88"/>
    <mergeCell ref="L88:M88"/>
    <mergeCell ref="A30:A33"/>
    <mergeCell ref="P88:Q88"/>
    <mergeCell ref="A42:A45"/>
    <mergeCell ref="A46:A49"/>
  </mergeCells>
  <printOptions/>
  <pageMargins left="0.5118110236220472" right="0.2362204724409449" top="0.7480314960629921" bottom="0.7480314960629921" header="0.31496062992125984" footer="0.31496062992125984"/>
  <pageSetup horizontalDpi="600" verticalDpi="600" orientation="landscape" paperSize="9" scale="79" r:id="rId1"/>
  <rowBreaks count="3" manualBreakCount="3">
    <brk id="27" max="19" man="1"/>
    <brk id="57" max="19" man="1"/>
    <brk id="87" max="19" man="1"/>
  </rowBreaks>
  <colBreaks count="1" manualBreakCount="1">
    <brk id="17" max="11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E16" sqref="E16"/>
    </sheetView>
  </sheetViews>
  <sheetFormatPr defaultColWidth="8.796875" defaultRowHeight="14.25"/>
  <cols>
    <col min="2" max="2" width="13.69921875" style="0" bestFit="1" customWidth="1"/>
    <col min="7" max="7" width="12.19921875" style="0" bestFit="1" customWidth="1"/>
  </cols>
  <sheetData>
    <row r="1" spans="1:8" ht="15">
      <c r="A1" s="421" t="s">
        <v>109</v>
      </c>
      <c r="B1" s="421"/>
      <c r="C1" s="421"/>
      <c r="D1" s="421"/>
      <c r="E1" s="421"/>
      <c r="F1" s="422"/>
      <c r="G1" s="422"/>
      <c r="H1" s="422"/>
    </row>
    <row r="3" spans="2:4" ht="14.25">
      <c r="B3" s="418" t="s">
        <v>104</v>
      </c>
      <c r="C3" s="13" t="s">
        <v>101</v>
      </c>
      <c r="D3" s="13" t="s">
        <v>102</v>
      </c>
    </row>
    <row r="4" spans="2:7" ht="14.25">
      <c r="B4" s="419"/>
      <c r="C4" s="14">
        <v>23</v>
      </c>
      <c r="D4" s="14">
        <v>21</v>
      </c>
      <c r="G4" t="s">
        <v>107</v>
      </c>
    </row>
    <row r="5" spans="1:7" ht="14.25">
      <c r="A5" s="10" t="s">
        <v>105</v>
      </c>
      <c r="B5" s="10" t="s">
        <v>106</v>
      </c>
      <c r="C5" s="420" t="s">
        <v>108</v>
      </c>
      <c r="D5" s="420"/>
      <c r="E5" s="10" t="s">
        <v>103</v>
      </c>
      <c r="G5" s="16" t="s">
        <v>110</v>
      </c>
    </row>
    <row r="6" spans="1:5" ht="14.25">
      <c r="A6" s="5">
        <v>21</v>
      </c>
      <c r="B6" s="11">
        <v>6.3</v>
      </c>
      <c r="C6" s="7">
        <f>B6*C4</f>
        <v>144.9</v>
      </c>
      <c r="D6" s="7">
        <f>B6*D4</f>
        <v>132.29999999999998</v>
      </c>
      <c r="E6" s="7">
        <f>SUM(C6:D6)</f>
        <v>277.2</v>
      </c>
    </row>
    <row r="7" spans="1:5" ht="14.25">
      <c r="A7" s="5">
        <v>22</v>
      </c>
      <c r="B7" s="11">
        <v>0</v>
      </c>
      <c r="C7" s="7">
        <f>B7*C4</f>
        <v>0</v>
      </c>
      <c r="D7" s="7">
        <f>C7*D4</f>
        <v>0</v>
      </c>
      <c r="E7" s="7">
        <f aca="true" t="shared" si="0" ref="E7:E14">SUM(C7:D7)</f>
        <v>0</v>
      </c>
    </row>
    <row r="8" spans="1:5" ht="14.25">
      <c r="A8" s="5">
        <v>23</v>
      </c>
      <c r="B8" s="11">
        <v>15</v>
      </c>
      <c r="C8" s="7">
        <f>B8*C4</f>
        <v>345</v>
      </c>
      <c r="D8" s="7">
        <f>B8*D4</f>
        <v>315</v>
      </c>
      <c r="E8" s="7">
        <f t="shared" si="0"/>
        <v>660</v>
      </c>
    </row>
    <row r="9" spans="1:5" ht="14.25">
      <c r="A9" s="5">
        <v>24</v>
      </c>
      <c r="B9" s="11">
        <v>16</v>
      </c>
      <c r="C9" s="7">
        <f>B9*C4</f>
        <v>368</v>
      </c>
      <c r="D9" s="7">
        <f>B9*D4</f>
        <v>336</v>
      </c>
      <c r="E9" s="7">
        <f t="shared" si="0"/>
        <v>704</v>
      </c>
    </row>
    <row r="10" spans="1:5" ht="14.25">
      <c r="A10" s="5">
        <v>25</v>
      </c>
      <c r="B10" s="11">
        <v>24</v>
      </c>
      <c r="C10" s="7">
        <f>B10*C4</f>
        <v>552</v>
      </c>
      <c r="D10" s="7">
        <f>B10*D4</f>
        <v>504</v>
      </c>
      <c r="E10" s="7">
        <f t="shared" si="0"/>
        <v>1056</v>
      </c>
    </row>
    <row r="11" spans="1:5" ht="14.25">
      <c r="A11" s="5">
        <v>26</v>
      </c>
      <c r="B11" s="11">
        <v>0</v>
      </c>
      <c r="C11" s="7">
        <f>B11*C4</f>
        <v>0</v>
      </c>
      <c r="D11" s="7">
        <f>B11*D4</f>
        <v>0</v>
      </c>
      <c r="E11" s="7">
        <f t="shared" si="0"/>
        <v>0</v>
      </c>
    </row>
    <row r="12" spans="1:7" ht="15">
      <c r="A12" s="5">
        <v>27</v>
      </c>
      <c r="B12" s="11"/>
      <c r="C12" s="7">
        <v>0</v>
      </c>
      <c r="D12" s="7">
        <v>0</v>
      </c>
      <c r="E12" s="7">
        <f t="shared" si="0"/>
        <v>0</v>
      </c>
      <c r="G12" s="15">
        <f>(E15-E12)*3.69</f>
        <v>9952.668</v>
      </c>
    </row>
    <row r="13" spans="1:7" ht="14.25">
      <c r="A13" s="5">
        <v>28</v>
      </c>
      <c r="B13" s="11">
        <v>0</v>
      </c>
      <c r="C13" s="7">
        <f>B13*C4</f>
        <v>0</v>
      </c>
      <c r="D13" s="7">
        <f>B13*D4</f>
        <v>0</v>
      </c>
      <c r="E13" s="7">
        <f t="shared" si="0"/>
        <v>0</v>
      </c>
      <c r="G13" s="11"/>
    </row>
    <row r="14" spans="1:7" ht="14.25">
      <c r="A14" s="10">
        <v>29</v>
      </c>
      <c r="B14" s="12">
        <v>0</v>
      </c>
      <c r="C14" s="8">
        <f>B14*C4</f>
        <v>0</v>
      </c>
      <c r="D14" s="8">
        <f>B14*D4</f>
        <v>0</v>
      </c>
      <c r="E14" s="8">
        <f t="shared" si="0"/>
        <v>0</v>
      </c>
      <c r="G14" s="11"/>
    </row>
    <row r="15" spans="1:7" ht="15">
      <c r="A15" t="s">
        <v>103</v>
      </c>
      <c r="B15" s="11">
        <f>SUM(B6:B14)</f>
        <v>61.3</v>
      </c>
      <c r="C15" s="7">
        <f>SUM(C6:C14)</f>
        <v>1409.9</v>
      </c>
      <c r="D15" s="7">
        <f>SUM(D6:D14)</f>
        <v>1287.3</v>
      </c>
      <c r="E15" s="9">
        <f>SUM(E6:E14)</f>
        <v>2697.2</v>
      </c>
      <c r="G15" s="15">
        <f>E15*3.69</f>
        <v>9952.668</v>
      </c>
    </row>
  </sheetData>
  <sheetProtection/>
  <mergeCells count="3">
    <mergeCell ref="B3:B4"/>
    <mergeCell ref="C5:D5"/>
    <mergeCell ref="A1:H1"/>
  </mergeCells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A1" sqref="A1:E4"/>
    </sheetView>
  </sheetViews>
  <sheetFormatPr defaultColWidth="8.796875" defaultRowHeight="14.25"/>
  <cols>
    <col min="1" max="1" width="26.5" style="0" bestFit="1" customWidth="1"/>
    <col min="2" max="4" width="9" style="0" hidden="1" customWidth="1"/>
  </cols>
  <sheetData>
    <row r="1" spans="1:5" ht="14.25">
      <c r="A1" s="3"/>
      <c r="B1" s="1"/>
      <c r="C1" s="1" t="s">
        <v>0</v>
      </c>
      <c r="D1" s="1" t="e">
        <f>'28'!#REF!</f>
        <v>#REF!</v>
      </c>
      <c r="E1" s="1" t="s">
        <v>0</v>
      </c>
    </row>
    <row r="2" spans="1:5" ht="14.25">
      <c r="A2" s="3" t="s">
        <v>1</v>
      </c>
      <c r="B2" s="1">
        <v>3</v>
      </c>
      <c r="C2" s="4">
        <f>D32+E32+F32</f>
        <v>0</v>
      </c>
      <c r="D2" s="1" t="e">
        <f>'28'!#REF!</f>
        <v>#REF!</v>
      </c>
      <c r="E2" s="22">
        <f>F27+G27+H27+F53+G53+H53</f>
        <v>172.2</v>
      </c>
    </row>
    <row r="3" spans="1:5" ht="14.25">
      <c r="A3" s="3" t="s">
        <v>2</v>
      </c>
      <c r="B3" s="1">
        <v>0</v>
      </c>
      <c r="C3" s="4">
        <f>J32</f>
        <v>0</v>
      </c>
      <c r="D3" s="1">
        <f>'28'!E2</f>
        <v>0</v>
      </c>
      <c r="E3" s="1">
        <v>0</v>
      </c>
    </row>
    <row r="4" spans="1:5" ht="14.25">
      <c r="A4" s="3" t="s">
        <v>3</v>
      </c>
      <c r="B4" s="1">
        <v>0</v>
      </c>
      <c r="C4" s="4">
        <f>COUNTA(N9:Q9)*B30</f>
        <v>0</v>
      </c>
      <c r="D4" s="1">
        <f>'28'!E3</f>
        <v>0</v>
      </c>
      <c r="E4" s="1">
        <v>0</v>
      </c>
    </row>
    <row r="5" spans="1:5" ht="14.25">
      <c r="A5" s="3"/>
      <c r="B5" s="1"/>
      <c r="C5" s="1"/>
      <c r="D5" s="1">
        <f>'28'!E4</f>
        <v>0</v>
      </c>
      <c r="E5" s="1"/>
    </row>
    <row r="7" spans="1:8" ht="15">
      <c r="A7" s="18" t="s">
        <v>119</v>
      </c>
      <c r="B7">
        <v>495.7</v>
      </c>
      <c r="C7" s="19">
        <v>0</v>
      </c>
      <c r="D7" s="19"/>
      <c r="E7" s="20"/>
      <c r="F7" s="20">
        <v>0.25</v>
      </c>
      <c r="G7" s="20">
        <v>0.6527777777777778</v>
      </c>
      <c r="H7" s="20">
        <v>0.7520833333333333</v>
      </c>
    </row>
    <row r="8" spans="1:8" ht="14.25">
      <c r="A8" s="1" t="s">
        <v>21</v>
      </c>
      <c r="B8">
        <v>496.1</v>
      </c>
      <c r="C8" s="19">
        <f>B8-495.7</f>
        <v>0.4000000000000341</v>
      </c>
      <c r="D8" s="19">
        <v>0.4</v>
      </c>
      <c r="E8" s="20">
        <v>0.0006944444444444445</v>
      </c>
      <c r="F8" s="23">
        <f>F7+E8</f>
        <v>0.25069444444444444</v>
      </c>
      <c r="G8" s="24">
        <f>G7+E8</f>
        <v>0.6534722222222222</v>
      </c>
      <c r="H8" s="25">
        <f>H7+E8</f>
        <v>0.7527777777777778</v>
      </c>
    </row>
    <row r="9" spans="1:8" ht="14.25">
      <c r="A9" t="s">
        <v>113</v>
      </c>
      <c r="B9">
        <v>497.6</v>
      </c>
      <c r="C9" s="19">
        <f>B9-495.7</f>
        <v>1.900000000000034</v>
      </c>
      <c r="D9" s="19">
        <v>1.5</v>
      </c>
      <c r="E9" s="20">
        <v>0.0020833333333333333</v>
      </c>
      <c r="F9" s="20">
        <f aca="true" t="shared" si="0" ref="F9:F24">F8+E9</f>
        <v>0.25277777777777777</v>
      </c>
      <c r="G9" s="20">
        <f aca="true" t="shared" si="1" ref="G9:G24">G8+E9</f>
        <v>0.6555555555555556</v>
      </c>
      <c r="H9" s="20">
        <f aca="true" t="shared" si="2" ref="H9:H24">H8+E9</f>
        <v>0.7548611111111111</v>
      </c>
    </row>
    <row r="10" spans="1:8" ht="14.25">
      <c r="A10" t="s">
        <v>65</v>
      </c>
      <c r="B10">
        <v>500.8</v>
      </c>
      <c r="C10" s="19">
        <f aca="true" t="shared" si="3" ref="C10:C24">B10-495.7</f>
        <v>5.100000000000023</v>
      </c>
      <c r="D10" s="19">
        <v>3.2</v>
      </c>
      <c r="E10" s="20">
        <v>0.0020833333333333333</v>
      </c>
      <c r="F10" s="20">
        <f t="shared" si="0"/>
        <v>0.2548611111111111</v>
      </c>
      <c r="G10" s="20">
        <f t="shared" si="1"/>
        <v>0.6576388888888889</v>
      </c>
      <c r="H10" s="20">
        <f t="shared" si="2"/>
        <v>0.7569444444444444</v>
      </c>
    </row>
    <row r="11" spans="1:8" ht="14.25">
      <c r="A11" t="s">
        <v>114</v>
      </c>
      <c r="B11">
        <v>501.2</v>
      </c>
      <c r="C11" s="19">
        <f t="shared" si="3"/>
        <v>5.5</v>
      </c>
      <c r="D11" s="19">
        <v>0.4</v>
      </c>
      <c r="E11" s="20">
        <v>0.0006944444444444445</v>
      </c>
      <c r="F11" s="20">
        <f t="shared" si="0"/>
        <v>0.25555555555555554</v>
      </c>
      <c r="G11" s="20">
        <f t="shared" si="1"/>
        <v>0.6583333333333333</v>
      </c>
      <c r="H11" s="20">
        <f t="shared" si="2"/>
        <v>0.7576388888888889</v>
      </c>
    </row>
    <row r="12" spans="1:8" ht="14.25">
      <c r="A12" t="s">
        <v>121</v>
      </c>
      <c r="B12">
        <v>502.7</v>
      </c>
      <c r="C12" s="19">
        <f t="shared" si="3"/>
        <v>7</v>
      </c>
      <c r="D12" s="19">
        <v>1.5</v>
      </c>
      <c r="E12" s="20">
        <v>0.0006944444444444445</v>
      </c>
      <c r="F12" s="20">
        <f t="shared" si="0"/>
        <v>0.25625</v>
      </c>
      <c r="G12" s="20">
        <f t="shared" si="1"/>
        <v>0.6590277777777778</v>
      </c>
      <c r="H12" s="20">
        <f t="shared" si="2"/>
        <v>0.7583333333333333</v>
      </c>
    </row>
    <row r="13" spans="1:8" ht="14.25">
      <c r="A13" t="s">
        <v>67</v>
      </c>
      <c r="B13">
        <v>504.1</v>
      </c>
      <c r="C13" s="19">
        <f t="shared" si="3"/>
        <v>8.400000000000034</v>
      </c>
      <c r="D13" s="19">
        <v>1.4</v>
      </c>
      <c r="E13" s="20">
        <v>0.001388888888888889</v>
      </c>
      <c r="F13" s="20">
        <f t="shared" si="0"/>
        <v>0.25763888888888886</v>
      </c>
      <c r="G13" s="20">
        <f t="shared" si="1"/>
        <v>0.6604166666666667</v>
      </c>
      <c r="H13" s="20">
        <f t="shared" si="2"/>
        <v>0.7597222222222222</v>
      </c>
    </row>
    <row r="14" spans="1:8" ht="14.25">
      <c r="A14" t="s">
        <v>115</v>
      </c>
      <c r="B14">
        <v>506.2</v>
      </c>
      <c r="C14" s="19">
        <f t="shared" si="3"/>
        <v>10.5</v>
      </c>
      <c r="D14" s="19">
        <v>2.1</v>
      </c>
      <c r="E14" s="20">
        <v>0.002777777777777778</v>
      </c>
      <c r="F14" s="20">
        <f t="shared" si="0"/>
        <v>0.26041666666666663</v>
      </c>
      <c r="G14" s="20">
        <f t="shared" si="1"/>
        <v>0.6631944444444444</v>
      </c>
      <c r="H14" s="20">
        <f t="shared" si="2"/>
        <v>0.7625</v>
      </c>
    </row>
    <row r="15" spans="1:8" ht="14.25">
      <c r="A15" t="s">
        <v>116</v>
      </c>
      <c r="B15">
        <v>509.4</v>
      </c>
      <c r="C15" s="19">
        <f t="shared" si="3"/>
        <v>13.699999999999989</v>
      </c>
      <c r="D15" s="19">
        <v>3.2</v>
      </c>
      <c r="E15" s="20">
        <v>0.003472222222222222</v>
      </c>
      <c r="F15" s="20">
        <f t="shared" si="0"/>
        <v>0.26388888888888884</v>
      </c>
      <c r="G15" s="20">
        <f t="shared" si="1"/>
        <v>0.6666666666666666</v>
      </c>
      <c r="H15" s="20">
        <f t="shared" si="2"/>
        <v>0.7659722222222222</v>
      </c>
    </row>
    <row r="16" spans="1:8" ht="14.25">
      <c r="A16" t="s">
        <v>41</v>
      </c>
      <c r="B16">
        <v>511.4</v>
      </c>
      <c r="C16" s="19">
        <f t="shared" si="3"/>
        <v>15.699999999999989</v>
      </c>
      <c r="D16" s="19">
        <v>2</v>
      </c>
      <c r="E16" s="20">
        <v>0.0020833333333333333</v>
      </c>
      <c r="F16" s="20">
        <f t="shared" si="0"/>
        <v>0.26597222222222217</v>
      </c>
      <c r="G16" s="20">
        <f t="shared" si="1"/>
        <v>0.66875</v>
      </c>
      <c r="H16" s="20">
        <f t="shared" si="2"/>
        <v>0.7680555555555555</v>
      </c>
    </row>
    <row r="17" spans="1:8" ht="14.25">
      <c r="A17" t="s">
        <v>42</v>
      </c>
      <c r="B17">
        <v>514.6</v>
      </c>
      <c r="C17" s="19">
        <f t="shared" si="3"/>
        <v>18.900000000000034</v>
      </c>
      <c r="D17" s="19">
        <v>3.2</v>
      </c>
      <c r="E17" s="20">
        <v>0.002777777777777778</v>
      </c>
      <c r="F17" s="20">
        <f t="shared" si="0"/>
        <v>0.26874999999999993</v>
      </c>
      <c r="G17" s="20">
        <f t="shared" si="1"/>
        <v>0.6715277777777777</v>
      </c>
      <c r="H17" s="20">
        <f t="shared" si="2"/>
        <v>0.7708333333333333</v>
      </c>
    </row>
    <row r="18" spans="1:8" ht="14.25">
      <c r="A18" t="s">
        <v>43</v>
      </c>
      <c r="B18">
        <v>516.5</v>
      </c>
      <c r="C18" s="19">
        <f t="shared" si="3"/>
        <v>20.80000000000001</v>
      </c>
      <c r="D18" s="19">
        <v>1.9</v>
      </c>
      <c r="E18" s="20">
        <v>0.0020833333333333333</v>
      </c>
      <c r="F18" s="20">
        <f t="shared" si="0"/>
        <v>0.27083333333333326</v>
      </c>
      <c r="G18" s="20">
        <f t="shared" si="1"/>
        <v>0.673611111111111</v>
      </c>
      <c r="H18" s="20">
        <f t="shared" si="2"/>
        <v>0.7729166666666666</v>
      </c>
    </row>
    <row r="19" spans="1:8" ht="14.25">
      <c r="A19" t="s">
        <v>53</v>
      </c>
      <c r="B19">
        <v>517.5</v>
      </c>
      <c r="C19" s="19">
        <f t="shared" si="3"/>
        <v>21.80000000000001</v>
      </c>
      <c r="D19" s="19">
        <v>1</v>
      </c>
      <c r="E19" s="20">
        <v>0.001388888888888889</v>
      </c>
      <c r="F19" s="20">
        <f t="shared" si="0"/>
        <v>0.27222222222222214</v>
      </c>
      <c r="G19" s="20">
        <f t="shared" si="1"/>
        <v>0.6749999999999999</v>
      </c>
      <c r="H19" s="20">
        <f t="shared" si="2"/>
        <v>0.7743055555555555</v>
      </c>
    </row>
    <row r="20" spans="1:8" ht="14.25">
      <c r="A20" t="s">
        <v>117</v>
      </c>
      <c r="B20">
        <v>518.8</v>
      </c>
      <c r="C20" s="19">
        <f t="shared" si="3"/>
        <v>23.099999999999966</v>
      </c>
      <c r="D20" s="19">
        <v>1.3</v>
      </c>
      <c r="E20" s="20">
        <v>0.001388888888888889</v>
      </c>
      <c r="F20" s="20">
        <f t="shared" si="0"/>
        <v>0.273611111111111</v>
      </c>
      <c r="G20" s="20">
        <f t="shared" si="1"/>
        <v>0.6763888888888888</v>
      </c>
      <c r="H20" s="20">
        <f t="shared" si="2"/>
        <v>0.7756944444444444</v>
      </c>
    </row>
    <row r="21" spans="1:8" ht="14.25">
      <c r="A21" t="s">
        <v>78</v>
      </c>
      <c r="B21">
        <v>520.4</v>
      </c>
      <c r="C21" s="19">
        <f t="shared" si="3"/>
        <v>24.69999999999999</v>
      </c>
      <c r="D21" s="19">
        <v>1.6</v>
      </c>
      <c r="E21" s="20">
        <v>0.0020833333333333333</v>
      </c>
      <c r="F21" s="20">
        <f t="shared" si="0"/>
        <v>0.27569444444444435</v>
      </c>
      <c r="G21" s="20">
        <f t="shared" si="1"/>
        <v>0.6784722222222221</v>
      </c>
      <c r="H21" s="20">
        <f t="shared" si="2"/>
        <v>0.7777777777777777</v>
      </c>
    </row>
    <row r="22" spans="1:8" ht="14.25">
      <c r="A22" t="s">
        <v>77</v>
      </c>
      <c r="B22">
        <v>521.2</v>
      </c>
      <c r="C22" s="19">
        <f t="shared" si="3"/>
        <v>25.500000000000057</v>
      </c>
      <c r="D22" s="19">
        <v>0.8</v>
      </c>
      <c r="E22" s="20">
        <v>0.001388888888888889</v>
      </c>
      <c r="F22" s="20">
        <f t="shared" si="0"/>
        <v>0.27708333333333324</v>
      </c>
      <c r="G22" s="20">
        <f t="shared" si="1"/>
        <v>0.679861111111111</v>
      </c>
      <c r="H22" s="20">
        <f t="shared" si="2"/>
        <v>0.7791666666666666</v>
      </c>
    </row>
    <row r="23" spans="1:8" ht="14.25">
      <c r="A23" s="21" t="s">
        <v>118</v>
      </c>
      <c r="B23">
        <v>523.8</v>
      </c>
      <c r="C23" s="19">
        <f t="shared" si="3"/>
        <v>28.099999999999966</v>
      </c>
      <c r="D23" s="19">
        <v>2.6</v>
      </c>
      <c r="E23" s="20">
        <v>0.002777777777777778</v>
      </c>
      <c r="F23" s="20">
        <f t="shared" si="0"/>
        <v>0.279861111111111</v>
      </c>
      <c r="G23" s="20">
        <f t="shared" si="1"/>
        <v>0.6826388888888888</v>
      </c>
      <c r="H23" s="20">
        <f t="shared" si="2"/>
        <v>0.7819444444444443</v>
      </c>
    </row>
    <row r="24" spans="1:8" ht="15">
      <c r="A24" s="18" t="s">
        <v>76</v>
      </c>
      <c r="B24">
        <v>524.4</v>
      </c>
      <c r="C24" s="19">
        <f t="shared" si="3"/>
        <v>28.69999999999999</v>
      </c>
      <c r="D24" s="19">
        <v>0.6</v>
      </c>
      <c r="E24" s="20">
        <v>0.0020833333333333333</v>
      </c>
      <c r="F24" s="20">
        <f t="shared" si="0"/>
        <v>0.28194444444444433</v>
      </c>
      <c r="G24" s="20">
        <f t="shared" si="1"/>
        <v>0.6847222222222221</v>
      </c>
      <c r="H24" s="20">
        <f t="shared" si="2"/>
        <v>0.7840277777777777</v>
      </c>
    </row>
    <row r="25" spans="3:5" ht="14.25">
      <c r="C25" s="19"/>
      <c r="D25" s="19">
        <f>SUM(D8:D24)</f>
        <v>28.700000000000003</v>
      </c>
      <c r="E25" s="20">
        <f>SUM(E7:E24)</f>
        <v>0.03194444444444444</v>
      </c>
    </row>
    <row r="26" spans="3:5" ht="14.25">
      <c r="C26" s="19"/>
      <c r="D26" s="19"/>
      <c r="E26" s="20"/>
    </row>
    <row r="27" spans="3:8" ht="14.25">
      <c r="C27" s="19"/>
      <c r="D27" s="19"/>
      <c r="E27" s="20" t="s">
        <v>89</v>
      </c>
      <c r="F27">
        <v>28.7</v>
      </c>
      <c r="G27">
        <v>28.7</v>
      </c>
      <c r="H27">
        <v>28.7</v>
      </c>
    </row>
    <row r="28" spans="3:5" ht="14.25">
      <c r="C28" s="19"/>
      <c r="D28" s="19"/>
      <c r="E28" s="20"/>
    </row>
    <row r="29" spans="1:8" ht="14.25">
      <c r="A29" t="s">
        <v>120</v>
      </c>
      <c r="C29" s="19"/>
      <c r="D29" s="19"/>
      <c r="E29" s="20"/>
      <c r="F29" s="23">
        <v>0.2548611111111111</v>
      </c>
      <c r="G29" s="24">
        <v>0.6479166666666667</v>
      </c>
      <c r="H29" s="25">
        <v>0.7298611111111111</v>
      </c>
    </row>
    <row r="30" spans="3:5" ht="14.25">
      <c r="C30" s="19"/>
      <c r="D30" s="19"/>
      <c r="E30" s="20"/>
    </row>
    <row r="31" spans="3:5" ht="14.25">
      <c r="C31" s="19"/>
      <c r="D31" s="19"/>
      <c r="E31" s="20"/>
    </row>
    <row r="32" spans="3:5" ht="14.25">
      <c r="C32" s="19"/>
      <c r="D32" s="19"/>
      <c r="E32" s="20"/>
    </row>
    <row r="33" spans="1:8" ht="15">
      <c r="A33" s="18" t="s">
        <v>76</v>
      </c>
      <c r="C33" s="19"/>
      <c r="D33" s="19"/>
      <c r="E33" s="20"/>
      <c r="F33" s="20">
        <v>0.2847222222222222</v>
      </c>
      <c r="G33" s="20">
        <v>0.6875</v>
      </c>
      <c r="H33" s="20">
        <v>0.7916666666666666</v>
      </c>
    </row>
    <row r="34" spans="1:8" ht="14.25">
      <c r="A34" s="21" t="s">
        <v>118</v>
      </c>
      <c r="C34" s="19"/>
      <c r="D34" s="19"/>
      <c r="E34" s="20">
        <v>0.0006944444444444445</v>
      </c>
      <c r="F34" s="20">
        <f aca="true" t="shared" si="4" ref="F34:F50">F33+E34</f>
        <v>0.28541666666666665</v>
      </c>
      <c r="G34" s="20">
        <f aca="true" t="shared" si="5" ref="G34:G50">G33+E34</f>
        <v>0.6881944444444444</v>
      </c>
      <c r="H34" s="20">
        <f aca="true" t="shared" si="6" ref="H34:H50">H33+E34</f>
        <v>0.7923611111111111</v>
      </c>
    </row>
    <row r="35" spans="1:8" ht="14.25">
      <c r="A35" t="s">
        <v>77</v>
      </c>
      <c r="C35" s="19"/>
      <c r="D35" s="19"/>
      <c r="E35" s="20">
        <v>0.0020833333333333333</v>
      </c>
      <c r="F35" s="20">
        <f t="shared" si="4"/>
        <v>0.2875</v>
      </c>
      <c r="G35" s="20">
        <f t="shared" si="5"/>
        <v>0.6902777777777778</v>
      </c>
      <c r="H35" s="20">
        <f t="shared" si="6"/>
        <v>0.7944444444444444</v>
      </c>
    </row>
    <row r="36" spans="1:8" ht="14.25">
      <c r="A36" t="s">
        <v>78</v>
      </c>
      <c r="C36" s="19"/>
      <c r="D36" s="19"/>
      <c r="E36" s="20">
        <v>0.0020833333333333333</v>
      </c>
      <c r="F36" s="20">
        <f t="shared" si="4"/>
        <v>0.2895833333333333</v>
      </c>
      <c r="G36" s="20">
        <f t="shared" si="5"/>
        <v>0.6923611111111111</v>
      </c>
      <c r="H36" s="20">
        <f t="shared" si="6"/>
        <v>0.7965277777777777</v>
      </c>
    </row>
    <row r="37" spans="1:8" ht="14.25">
      <c r="A37" t="s">
        <v>117</v>
      </c>
      <c r="C37" s="19"/>
      <c r="D37" s="19"/>
      <c r="E37" s="20">
        <v>0.0006944444444444445</v>
      </c>
      <c r="F37" s="20">
        <f t="shared" si="4"/>
        <v>0.29027777777777775</v>
      </c>
      <c r="G37" s="20">
        <f t="shared" si="5"/>
        <v>0.6930555555555555</v>
      </c>
      <c r="H37" s="20">
        <f t="shared" si="6"/>
        <v>0.7972222222222222</v>
      </c>
    </row>
    <row r="38" spans="1:8" ht="14.25">
      <c r="A38" t="s">
        <v>53</v>
      </c>
      <c r="E38" s="20">
        <v>0.0006944444444444445</v>
      </c>
      <c r="F38" s="20">
        <f t="shared" si="4"/>
        <v>0.2909722222222222</v>
      </c>
      <c r="G38" s="20">
        <f t="shared" si="5"/>
        <v>0.69375</v>
      </c>
      <c r="H38" s="20">
        <f t="shared" si="6"/>
        <v>0.7979166666666666</v>
      </c>
    </row>
    <row r="39" spans="1:8" ht="14.25">
      <c r="A39" t="s">
        <v>43</v>
      </c>
      <c r="E39" s="20">
        <v>0.001388888888888889</v>
      </c>
      <c r="F39" s="20">
        <f t="shared" si="4"/>
        <v>0.29236111111111107</v>
      </c>
      <c r="G39" s="20">
        <f t="shared" si="5"/>
        <v>0.6951388888888889</v>
      </c>
      <c r="H39" s="20">
        <f t="shared" si="6"/>
        <v>0.7993055555555555</v>
      </c>
    </row>
    <row r="40" spans="1:8" ht="14.25">
      <c r="A40" t="s">
        <v>42</v>
      </c>
      <c r="E40" s="20">
        <v>0.002777777777777778</v>
      </c>
      <c r="F40" s="20">
        <f t="shared" si="4"/>
        <v>0.29513888888888884</v>
      </c>
      <c r="G40" s="20">
        <f t="shared" si="5"/>
        <v>0.6979166666666666</v>
      </c>
      <c r="H40" s="20">
        <f t="shared" si="6"/>
        <v>0.8020833333333333</v>
      </c>
    </row>
    <row r="41" spans="1:8" ht="14.25">
      <c r="A41" t="s">
        <v>41</v>
      </c>
      <c r="E41" s="20">
        <v>0.003472222222222222</v>
      </c>
      <c r="F41" s="20">
        <f t="shared" si="4"/>
        <v>0.29861111111111105</v>
      </c>
      <c r="G41" s="20">
        <f t="shared" si="5"/>
        <v>0.7013888888888888</v>
      </c>
      <c r="H41" s="20">
        <f t="shared" si="6"/>
        <v>0.8055555555555555</v>
      </c>
    </row>
    <row r="42" spans="1:8" ht="14.25">
      <c r="A42" t="s">
        <v>116</v>
      </c>
      <c r="E42" s="20">
        <v>0.0020833333333333333</v>
      </c>
      <c r="F42" s="20">
        <f t="shared" si="4"/>
        <v>0.3006944444444444</v>
      </c>
      <c r="G42" s="20">
        <f t="shared" si="5"/>
        <v>0.7034722222222222</v>
      </c>
      <c r="H42" s="20">
        <f t="shared" si="6"/>
        <v>0.8076388888888888</v>
      </c>
    </row>
    <row r="43" spans="1:8" ht="14.25">
      <c r="A43" t="s">
        <v>115</v>
      </c>
      <c r="E43" s="20">
        <v>0.002777777777777778</v>
      </c>
      <c r="F43" s="20">
        <f t="shared" si="4"/>
        <v>0.30347222222222214</v>
      </c>
      <c r="G43" s="20">
        <f t="shared" si="5"/>
        <v>0.7062499999999999</v>
      </c>
      <c r="H43" s="20">
        <f t="shared" si="6"/>
        <v>0.8104166666666666</v>
      </c>
    </row>
    <row r="44" spans="1:8" ht="14.25">
      <c r="A44" t="s">
        <v>67</v>
      </c>
      <c r="E44" s="20">
        <v>0.0020833333333333333</v>
      </c>
      <c r="F44" s="20">
        <f t="shared" si="4"/>
        <v>0.30555555555555547</v>
      </c>
      <c r="G44" s="20">
        <f t="shared" si="5"/>
        <v>0.7083333333333333</v>
      </c>
      <c r="H44" s="20">
        <f t="shared" si="6"/>
        <v>0.8124999999999999</v>
      </c>
    </row>
    <row r="45" spans="1:8" ht="14.25">
      <c r="A45" t="s">
        <v>121</v>
      </c>
      <c r="E45" s="20">
        <v>0.001388888888888889</v>
      </c>
      <c r="F45" s="20">
        <f t="shared" si="4"/>
        <v>0.30694444444444435</v>
      </c>
      <c r="G45" s="20">
        <f t="shared" si="5"/>
        <v>0.7097222222222221</v>
      </c>
      <c r="H45" s="20">
        <f t="shared" si="6"/>
        <v>0.8138888888888888</v>
      </c>
    </row>
    <row r="46" spans="1:8" ht="14.25">
      <c r="A46" t="s">
        <v>66</v>
      </c>
      <c r="E46" s="20">
        <v>0.001388888888888889</v>
      </c>
      <c r="F46" s="20">
        <f t="shared" si="4"/>
        <v>0.30833333333333324</v>
      </c>
      <c r="G46" s="20">
        <f t="shared" si="5"/>
        <v>0.711111111111111</v>
      </c>
      <c r="H46" s="20">
        <f t="shared" si="6"/>
        <v>0.8152777777777777</v>
      </c>
    </row>
    <row r="47" spans="1:8" ht="14.25">
      <c r="A47" t="s">
        <v>65</v>
      </c>
      <c r="E47" s="20">
        <v>0.0020833333333333333</v>
      </c>
      <c r="F47" s="20">
        <f t="shared" si="4"/>
        <v>0.31041666666666656</v>
      </c>
      <c r="G47" s="20">
        <f t="shared" si="5"/>
        <v>0.7131944444444444</v>
      </c>
      <c r="H47" s="20">
        <f t="shared" si="6"/>
        <v>0.817361111111111</v>
      </c>
    </row>
    <row r="48" spans="1:8" ht="14.25">
      <c r="A48" t="s">
        <v>113</v>
      </c>
      <c r="E48" s="20">
        <v>0.001388888888888889</v>
      </c>
      <c r="F48" s="20">
        <f t="shared" si="4"/>
        <v>0.31180555555555545</v>
      </c>
      <c r="G48" s="20">
        <f t="shared" si="5"/>
        <v>0.7145833333333332</v>
      </c>
      <c r="H48" s="20">
        <f t="shared" si="6"/>
        <v>0.8187499999999999</v>
      </c>
    </row>
    <row r="49" spans="1:8" ht="14.25">
      <c r="A49" s="1" t="s">
        <v>21</v>
      </c>
      <c r="E49" s="20">
        <v>0.002777777777777778</v>
      </c>
      <c r="F49" s="20">
        <f t="shared" si="4"/>
        <v>0.3145833333333332</v>
      </c>
      <c r="G49" s="20">
        <f t="shared" si="5"/>
        <v>0.717361111111111</v>
      </c>
      <c r="H49" s="20">
        <f t="shared" si="6"/>
        <v>0.8215277777777776</v>
      </c>
    </row>
    <row r="50" spans="1:8" ht="15">
      <c r="A50" s="18" t="s">
        <v>119</v>
      </c>
      <c r="E50" s="20">
        <v>0.0020833333333333333</v>
      </c>
      <c r="F50" s="20">
        <f t="shared" si="4"/>
        <v>0.31666666666666654</v>
      </c>
      <c r="G50" s="20">
        <f t="shared" si="5"/>
        <v>0.7194444444444443</v>
      </c>
      <c r="H50" s="20">
        <f t="shared" si="6"/>
        <v>0.823611111111111</v>
      </c>
    </row>
    <row r="51" ht="14.25">
      <c r="E51" s="20">
        <f>SUM(B33:B50)</f>
        <v>0</v>
      </c>
    </row>
    <row r="53" spans="5:8" ht="14.25">
      <c r="E53" t="s">
        <v>89</v>
      </c>
      <c r="F53">
        <v>28.7</v>
      </c>
      <c r="G53">
        <v>28.7</v>
      </c>
      <c r="H53">
        <v>28.7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2:N17"/>
  <sheetViews>
    <sheetView view="pageBreakPreview" zoomScale="60" zoomScalePageLayoutView="0" workbookViewId="0" topLeftCell="A1">
      <selection activeCell="P70" sqref="P70"/>
    </sheetView>
  </sheetViews>
  <sheetFormatPr defaultColWidth="8.796875" defaultRowHeight="14.25"/>
  <cols>
    <col min="1" max="1" width="9.09765625" style="0" bestFit="1" customWidth="1"/>
    <col min="3" max="3" width="10.8984375" style="0" bestFit="1" customWidth="1"/>
    <col min="4" max="4" width="10.5" style="0" bestFit="1" customWidth="1"/>
    <col min="5" max="5" width="10.8984375" style="0" bestFit="1" customWidth="1"/>
    <col min="6" max="6" width="9.8984375" style="0" customWidth="1"/>
    <col min="7" max="7" width="9.8984375" style="0" bestFit="1" customWidth="1"/>
    <col min="8" max="8" width="9.09765625" style="0" bestFit="1" customWidth="1"/>
    <col min="9" max="9" width="13" style="0" customWidth="1"/>
    <col min="10" max="10" width="11" style="0" bestFit="1" customWidth="1"/>
    <col min="13" max="14" width="9.09765625" style="0" bestFit="1" customWidth="1"/>
  </cols>
  <sheetData>
    <row r="2" spans="1:9" ht="14.25">
      <c r="A2" t="s">
        <v>215</v>
      </c>
      <c r="B2" t="s">
        <v>216</v>
      </c>
      <c r="C2" t="s">
        <v>217</v>
      </c>
      <c r="D2" t="s">
        <v>85</v>
      </c>
      <c r="E2" t="s">
        <v>217</v>
      </c>
      <c r="F2" t="s">
        <v>85</v>
      </c>
      <c r="G2" t="s">
        <v>87</v>
      </c>
      <c r="H2" t="s">
        <v>218</v>
      </c>
      <c r="I2" t="s">
        <v>219</v>
      </c>
    </row>
    <row r="3" spans="3:10" ht="14.25">
      <c r="C3" t="s">
        <v>220</v>
      </c>
      <c r="D3" t="s">
        <v>220</v>
      </c>
      <c r="E3" t="s">
        <v>221</v>
      </c>
      <c r="F3" t="s">
        <v>221</v>
      </c>
      <c r="G3" t="s">
        <v>101</v>
      </c>
      <c r="I3" t="s">
        <v>161</v>
      </c>
      <c r="J3" t="s">
        <v>162</v>
      </c>
    </row>
    <row r="4" spans="1:14" ht="14.25">
      <c r="A4">
        <v>21</v>
      </c>
      <c r="C4" s="17">
        <v>574.8</v>
      </c>
      <c r="D4" s="17">
        <v>0</v>
      </c>
      <c r="E4" s="17">
        <v>3832</v>
      </c>
      <c r="F4" s="121"/>
      <c r="G4" s="17">
        <f>SUM(C4:F4)</f>
        <v>4406.8</v>
      </c>
      <c r="H4" s="121">
        <v>2.83</v>
      </c>
      <c r="I4" s="17"/>
      <c r="J4" s="121"/>
      <c r="M4" t="s">
        <v>222</v>
      </c>
      <c r="N4" t="s">
        <v>223</v>
      </c>
    </row>
    <row r="5" spans="1:14" ht="14.25">
      <c r="A5">
        <v>22</v>
      </c>
      <c r="C5" s="17">
        <v>333</v>
      </c>
      <c r="D5" s="17">
        <v>0</v>
      </c>
      <c r="E5" s="17">
        <v>2220</v>
      </c>
      <c r="F5" s="121"/>
      <c r="G5" s="17">
        <f aca="true" t="shared" si="0" ref="G5:G16">SUM(C5:F5)</f>
        <v>2553</v>
      </c>
      <c r="H5" s="121">
        <v>2.83</v>
      </c>
      <c r="I5" s="17"/>
      <c r="J5" s="121"/>
      <c r="M5" s="122" t="s">
        <v>224</v>
      </c>
      <c r="N5" s="122" t="s">
        <v>225</v>
      </c>
    </row>
    <row r="6" spans="1:14" ht="14.25">
      <c r="A6">
        <v>23</v>
      </c>
      <c r="C6" s="17">
        <v>277.5</v>
      </c>
      <c r="D6" s="17">
        <v>0</v>
      </c>
      <c r="E6" s="17">
        <v>2978</v>
      </c>
      <c r="F6" s="121"/>
      <c r="G6" s="17">
        <f t="shared" si="0"/>
        <v>3255.5</v>
      </c>
      <c r="H6" s="121">
        <v>2.83</v>
      </c>
      <c r="I6" s="17"/>
      <c r="J6" s="121"/>
      <c r="K6" t="s">
        <v>226</v>
      </c>
      <c r="M6" s="123">
        <v>37.2</v>
      </c>
      <c r="N6" s="17">
        <v>248</v>
      </c>
    </row>
    <row r="7" spans="1:14" ht="14.25">
      <c r="A7">
        <v>24</v>
      </c>
      <c r="C7" s="17">
        <v>307.2</v>
      </c>
      <c r="D7" s="17">
        <v>0</v>
      </c>
      <c r="E7" s="17">
        <v>2048</v>
      </c>
      <c r="F7" s="121"/>
      <c r="G7" s="17">
        <f t="shared" si="0"/>
        <v>2355.2</v>
      </c>
      <c r="H7" s="121">
        <v>2.83</v>
      </c>
      <c r="I7" s="17"/>
      <c r="J7" s="121"/>
      <c r="K7" t="s">
        <v>226</v>
      </c>
      <c r="M7" s="123">
        <v>48</v>
      </c>
      <c r="N7" s="17">
        <v>320</v>
      </c>
    </row>
    <row r="8" spans="1:14" ht="14.25">
      <c r="A8">
        <v>25</v>
      </c>
      <c r="C8" s="17">
        <v>1140.3</v>
      </c>
      <c r="D8" s="17">
        <v>39.5</v>
      </c>
      <c r="E8" s="17">
        <v>7602</v>
      </c>
      <c r="F8" s="121">
        <v>118.5</v>
      </c>
      <c r="G8" s="17">
        <f t="shared" si="0"/>
        <v>8900.3</v>
      </c>
      <c r="H8" s="121">
        <v>2.83</v>
      </c>
      <c r="I8" s="17"/>
      <c r="J8" s="121"/>
      <c r="K8" t="s">
        <v>226</v>
      </c>
      <c r="M8" s="123">
        <v>92.4</v>
      </c>
      <c r="N8" s="17">
        <v>616</v>
      </c>
    </row>
    <row r="9" spans="1:10" ht="14.25">
      <c r="A9">
        <v>26</v>
      </c>
      <c r="C9" s="17">
        <v>555</v>
      </c>
      <c r="D9" s="17">
        <v>74</v>
      </c>
      <c r="E9" s="17">
        <v>3700</v>
      </c>
      <c r="F9" s="121">
        <v>222</v>
      </c>
      <c r="G9" s="17">
        <f t="shared" si="0"/>
        <v>4551</v>
      </c>
      <c r="H9" s="121">
        <v>2.83</v>
      </c>
      <c r="I9" s="17"/>
      <c r="J9" s="121"/>
    </row>
    <row r="10" spans="1:10" ht="14.25">
      <c r="A10">
        <v>27</v>
      </c>
      <c r="C10" s="17">
        <v>456</v>
      </c>
      <c r="D10" s="17">
        <v>0</v>
      </c>
      <c r="E10" s="17">
        <v>3040</v>
      </c>
      <c r="F10" s="121"/>
      <c r="G10" s="17">
        <f t="shared" si="0"/>
        <v>3496</v>
      </c>
      <c r="H10" s="121">
        <v>2.83</v>
      </c>
      <c r="I10" s="17"/>
      <c r="J10" s="121"/>
    </row>
    <row r="11" spans="1:10" ht="14.25">
      <c r="A11">
        <v>28</v>
      </c>
      <c r="C11" s="17">
        <v>418.5</v>
      </c>
      <c r="D11" s="17">
        <v>0</v>
      </c>
      <c r="E11" s="17">
        <v>2790</v>
      </c>
      <c r="F11" s="121"/>
      <c r="G11" s="17">
        <f t="shared" si="0"/>
        <v>3208.5</v>
      </c>
      <c r="H11" s="121">
        <v>2.83</v>
      </c>
      <c r="I11" s="17"/>
      <c r="J11" s="121"/>
    </row>
    <row r="12" spans="1:10" ht="14.25">
      <c r="A12">
        <v>29</v>
      </c>
      <c r="C12" s="17">
        <v>267.3</v>
      </c>
      <c r="D12" s="17">
        <v>0</v>
      </c>
      <c r="E12" s="17">
        <v>1782</v>
      </c>
      <c r="F12" s="121"/>
      <c r="G12" s="17">
        <f t="shared" si="0"/>
        <v>2049.3</v>
      </c>
      <c r="H12" s="121">
        <v>2.83</v>
      </c>
      <c r="I12" s="17"/>
      <c r="J12" s="121"/>
    </row>
    <row r="13" spans="1:10" ht="14.25">
      <c r="A13">
        <v>31</v>
      </c>
      <c r="C13" s="17">
        <v>420</v>
      </c>
      <c r="D13" s="17">
        <v>0</v>
      </c>
      <c r="E13" s="17">
        <v>2800</v>
      </c>
      <c r="F13" s="121"/>
      <c r="G13" s="17">
        <f t="shared" si="0"/>
        <v>3220</v>
      </c>
      <c r="H13" s="121">
        <v>2.83</v>
      </c>
      <c r="I13" s="17"/>
      <c r="J13" s="121"/>
    </row>
    <row r="14" spans="1:10" ht="14.25">
      <c r="A14">
        <v>32</v>
      </c>
      <c r="C14" s="17">
        <v>405</v>
      </c>
      <c r="D14" s="17">
        <v>0</v>
      </c>
      <c r="E14" s="17">
        <v>2700</v>
      </c>
      <c r="F14" s="121"/>
      <c r="G14" s="17">
        <f t="shared" si="0"/>
        <v>3105</v>
      </c>
      <c r="H14" s="121">
        <v>2.83</v>
      </c>
      <c r="I14" s="17"/>
      <c r="J14" s="121"/>
    </row>
    <row r="15" spans="1:10" ht="14.25">
      <c r="A15">
        <v>33</v>
      </c>
      <c r="C15" s="17">
        <v>185.1</v>
      </c>
      <c r="D15" s="17">
        <v>0</v>
      </c>
      <c r="E15" s="17">
        <v>1234</v>
      </c>
      <c r="F15" s="121"/>
      <c r="G15" s="17">
        <f t="shared" si="0"/>
        <v>1419.1</v>
      </c>
      <c r="H15" s="121">
        <v>2.83</v>
      </c>
      <c r="I15" s="17"/>
      <c r="J15" s="121"/>
    </row>
    <row r="16" spans="1:10" ht="14.25">
      <c r="A16" s="29">
        <v>34</v>
      </c>
      <c r="B16" s="29"/>
      <c r="C16" s="124">
        <v>197.4</v>
      </c>
      <c r="D16" s="124">
        <v>0</v>
      </c>
      <c r="E16" s="124">
        <v>1316</v>
      </c>
      <c r="F16" s="125"/>
      <c r="G16" s="124">
        <f t="shared" si="0"/>
        <v>1513.4</v>
      </c>
      <c r="H16" s="125">
        <v>2.83</v>
      </c>
      <c r="I16" s="124"/>
      <c r="J16" s="125"/>
    </row>
    <row r="17" spans="1:10" ht="14.25">
      <c r="A17" t="s">
        <v>140</v>
      </c>
      <c r="C17" s="121">
        <f>SUM(C4:C16)</f>
        <v>5537.1</v>
      </c>
      <c r="D17" s="121">
        <f>SUM(D4:D16)</f>
        <v>113.5</v>
      </c>
      <c r="E17" s="17">
        <f>SUM(E4:E16)</f>
        <v>38042</v>
      </c>
      <c r="F17" s="121">
        <f>SUM(F6:F16)</f>
        <v>340.5</v>
      </c>
      <c r="G17" s="17">
        <f>SUM(G4:G16)</f>
        <v>44033.1</v>
      </c>
      <c r="H17" s="121">
        <v>2.83</v>
      </c>
      <c r="I17" s="17">
        <f>G17*H17</f>
        <v>124613.673</v>
      </c>
      <c r="J17" s="17">
        <f>I17*1.08</f>
        <v>134582.76684</v>
      </c>
    </row>
  </sheetData>
  <sheetProtection/>
  <printOptions gridLines="1"/>
  <pageMargins left="0.7086614173228347" right="0.7086614173228347" top="1.3385826771653544" bottom="0.7480314960629921" header="0.8661417322834646" footer="0.31496062992125984"/>
  <pageSetup horizontalDpi="600" verticalDpi="600" orientation="landscape" paperSize="9" scale="86" r:id="rId1"/>
  <headerFooter>
    <oddHeader>&amp;CLipiec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W44"/>
  <sheetViews>
    <sheetView zoomScale="85" zoomScaleNormal="85" zoomScaleSheetLayoutView="85" zoomScalePageLayoutView="0" workbookViewId="0" topLeftCell="A7">
      <selection activeCell="S30" sqref="S30"/>
    </sheetView>
  </sheetViews>
  <sheetFormatPr defaultColWidth="6.8984375" defaultRowHeight="14.25" customHeight="1"/>
  <cols>
    <col min="1" max="1" width="6.8984375" style="181" customWidth="1"/>
    <col min="2" max="3" width="0" style="181" hidden="1" customWidth="1"/>
    <col min="4" max="8" width="6.8984375" style="181" customWidth="1"/>
    <col min="9" max="29" width="6.8984375" style="180" customWidth="1"/>
    <col min="30" max="16384" width="6.8984375" style="181" customWidth="1"/>
  </cols>
  <sheetData>
    <row r="2" spans="2:18" ht="19.5" customHeight="1">
      <c r="B2" s="280"/>
      <c r="C2" s="280"/>
      <c r="D2" s="280"/>
      <c r="E2" s="280"/>
      <c r="F2" s="280"/>
      <c r="H2" s="172" t="s">
        <v>248</v>
      </c>
      <c r="I2" s="344">
        <v>22</v>
      </c>
      <c r="J2" s="281"/>
      <c r="K2" s="281"/>
      <c r="L2" s="281"/>
      <c r="M2" s="281"/>
      <c r="N2" s="281"/>
      <c r="O2" s="281"/>
      <c r="P2" s="281"/>
      <c r="Q2" s="281"/>
      <c r="R2" s="281"/>
    </row>
    <row r="3" spans="2:7" ht="14.25" customHeight="1">
      <c r="B3" s="280"/>
      <c r="C3" s="280"/>
      <c r="D3" s="356"/>
      <c r="E3" s="274"/>
      <c r="F3" s="274"/>
      <c r="G3" s="282"/>
    </row>
    <row r="4" spans="2:11" ht="14.25" customHeight="1">
      <c r="B4" s="280"/>
      <c r="C4" s="280"/>
      <c r="D4" s="356"/>
      <c r="E4" s="274"/>
      <c r="F4" s="274"/>
      <c r="G4" s="282"/>
      <c r="K4" s="283"/>
    </row>
    <row r="5" spans="2:7" ht="14.25" customHeight="1">
      <c r="B5" s="280"/>
      <c r="C5" s="280"/>
      <c r="D5" s="356"/>
      <c r="E5" s="274"/>
      <c r="F5" s="274"/>
      <c r="G5" s="282"/>
    </row>
    <row r="6" spans="2:7" ht="14.25" customHeight="1">
      <c r="B6" s="280"/>
      <c r="C6" s="280"/>
      <c r="D6" s="356"/>
      <c r="E6" s="274"/>
      <c r="F6" s="274"/>
      <c r="G6" s="282"/>
    </row>
    <row r="7" spans="2:11" ht="14.25" customHeight="1" thickBot="1">
      <c r="B7" s="280"/>
      <c r="C7" s="280"/>
      <c r="D7" s="284"/>
      <c r="E7" s="284"/>
      <c r="F7" s="284"/>
      <c r="G7" s="284"/>
      <c r="H7" s="284"/>
      <c r="I7" s="285"/>
      <c r="J7" s="285"/>
      <c r="K7" s="285"/>
    </row>
    <row r="8" spans="9:23" ht="14.25" customHeight="1" thickBot="1">
      <c r="I8" s="384" t="s">
        <v>4</v>
      </c>
      <c r="J8" s="385"/>
      <c r="K8" s="385"/>
      <c r="L8" s="385"/>
      <c r="M8" s="385"/>
      <c r="N8" s="385"/>
      <c r="O8" s="386"/>
      <c r="Q8" s="383"/>
      <c r="R8" s="383"/>
      <c r="S8" s="383"/>
      <c r="V8" s="383"/>
      <c r="W8" s="383"/>
    </row>
    <row r="9" spans="2:22" ht="14.25" customHeight="1" thickTop="1">
      <c r="B9" s="182"/>
      <c r="C9" s="183">
        <v>0</v>
      </c>
      <c r="D9" s="376" t="s">
        <v>20</v>
      </c>
      <c r="E9" s="377"/>
      <c r="F9" s="377"/>
      <c r="G9" s="377"/>
      <c r="H9" s="377"/>
      <c r="I9" s="146">
        <v>0.2708333333333333</v>
      </c>
      <c r="J9" s="147">
        <v>0.34722222222222227</v>
      </c>
      <c r="K9" s="147">
        <v>0.4305555555555556</v>
      </c>
      <c r="L9" s="147">
        <v>0.5</v>
      </c>
      <c r="M9" s="147">
        <v>0.5625</v>
      </c>
      <c r="N9" s="147">
        <v>0.6840277777777778</v>
      </c>
      <c r="O9" s="184">
        <v>0.7708333333333334</v>
      </c>
      <c r="Q9" s="248"/>
      <c r="U9" s="248"/>
      <c r="V9" s="248"/>
    </row>
    <row r="10" spans="2:22" ht="14.25" customHeight="1">
      <c r="B10" s="185">
        <v>0.0006944444444444445</v>
      </c>
      <c r="C10" s="183">
        <v>0.4</v>
      </c>
      <c r="D10" s="374" t="s">
        <v>21</v>
      </c>
      <c r="E10" s="375"/>
      <c r="F10" s="375"/>
      <c r="G10" s="375"/>
      <c r="H10" s="375"/>
      <c r="I10" s="148">
        <f>I9+B10</f>
        <v>0.27152777777777776</v>
      </c>
      <c r="J10" s="149">
        <f aca="true" t="shared" si="0" ref="J10:K24">J9+$B10</f>
        <v>0.3479166666666667</v>
      </c>
      <c r="K10" s="149">
        <f t="shared" si="0"/>
        <v>0.43125</v>
      </c>
      <c r="L10" s="149">
        <f>L9+B10</f>
        <v>0.5006944444444444</v>
      </c>
      <c r="M10" s="149">
        <f aca="true" t="shared" si="1" ref="M10:M24">M9+$B10</f>
        <v>0.5631944444444444</v>
      </c>
      <c r="N10" s="149">
        <f aca="true" t="shared" si="2" ref="N10:N24">N9+$B10</f>
        <v>0.6847222222222222</v>
      </c>
      <c r="O10" s="186">
        <f aca="true" t="shared" si="3" ref="O10:O17">O9+B10</f>
        <v>0.7715277777777778</v>
      </c>
      <c r="Q10" s="248"/>
      <c r="U10" s="248"/>
      <c r="V10" s="248"/>
    </row>
    <row r="11" spans="2:22" ht="14.25" customHeight="1">
      <c r="B11" s="185">
        <v>0.002777777777777778</v>
      </c>
      <c r="C11" s="183">
        <v>1.3</v>
      </c>
      <c r="D11" s="374" t="s">
        <v>22</v>
      </c>
      <c r="E11" s="375"/>
      <c r="F11" s="375"/>
      <c r="G11" s="375"/>
      <c r="H11" s="375"/>
      <c r="I11" s="148">
        <f aca="true" t="shared" si="4" ref="I11:I20">I10+B11</f>
        <v>0.2743055555555555</v>
      </c>
      <c r="J11" s="149">
        <f t="shared" si="0"/>
        <v>0.3506944444444445</v>
      </c>
      <c r="K11" s="149">
        <f t="shared" si="0"/>
        <v>0.4340277777777778</v>
      </c>
      <c r="L11" s="149">
        <f aca="true" t="shared" si="5" ref="L11:L22">L10+B11</f>
        <v>0.5034722222222222</v>
      </c>
      <c r="M11" s="149">
        <f t="shared" si="1"/>
        <v>0.5659722222222222</v>
      </c>
      <c r="N11" s="149">
        <f t="shared" si="2"/>
        <v>0.6875</v>
      </c>
      <c r="O11" s="186">
        <f t="shared" si="3"/>
        <v>0.7743055555555556</v>
      </c>
      <c r="Q11" s="248"/>
      <c r="U11" s="248"/>
      <c r="V11" s="248"/>
    </row>
    <row r="12" spans="2:22" ht="14.25" customHeight="1">
      <c r="B12" s="185">
        <v>0.0006944444444444445</v>
      </c>
      <c r="C12" s="183">
        <v>2.4</v>
      </c>
      <c r="D12" s="374" t="s">
        <v>9</v>
      </c>
      <c r="E12" s="375"/>
      <c r="F12" s="375"/>
      <c r="G12" s="375"/>
      <c r="H12" s="375"/>
      <c r="I12" s="148">
        <f t="shared" si="4"/>
        <v>0.27499999999999997</v>
      </c>
      <c r="J12" s="149">
        <f t="shared" si="0"/>
        <v>0.3513888888888889</v>
      </c>
      <c r="K12" s="149">
        <f t="shared" si="0"/>
        <v>0.43472222222222223</v>
      </c>
      <c r="L12" s="149">
        <f t="shared" si="5"/>
        <v>0.5041666666666667</v>
      </c>
      <c r="M12" s="149">
        <f t="shared" si="1"/>
        <v>0.5666666666666667</v>
      </c>
      <c r="N12" s="149">
        <f t="shared" si="2"/>
        <v>0.6881944444444444</v>
      </c>
      <c r="O12" s="186">
        <f t="shared" si="3"/>
        <v>0.775</v>
      </c>
      <c r="Q12" s="248"/>
      <c r="U12" s="248"/>
      <c r="V12" s="248"/>
    </row>
    <row r="13" spans="2:22" ht="14.25" customHeight="1">
      <c r="B13" s="185">
        <v>0.001388888888888889</v>
      </c>
      <c r="C13" s="183">
        <v>3.6</v>
      </c>
      <c r="D13" s="374" t="s">
        <v>8</v>
      </c>
      <c r="E13" s="375"/>
      <c r="F13" s="375"/>
      <c r="G13" s="375"/>
      <c r="H13" s="375"/>
      <c r="I13" s="148">
        <f t="shared" si="4"/>
        <v>0.27638888888888885</v>
      </c>
      <c r="J13" s="149">
        <f t="shared" si="0"/>
        <v>0.3527777777777778</v>
      </c>
      <c r="K13" s="149">
        <f t="shared" si="0"/>
        <v>0.4361111111111111</v>
      </c>
      <c r="L13" s="149">
        <f t="shared" si="5"/>
        <v>0.5055555555555555</v>
      </c>
      <c r="M13" s="149">
        <f t="shared" si="1"/>
        <v>0.5680555555555555</v>
      </c>
      <c r="N13" s="149">
        <f t="shared" si="2"/>
        <v>0.6895833333333333</v>
      </c>
      <c r="O13" s="186">
        <f t="shared" si="3"/>
        <v>0.7763888888888889</v>
      </c>
      <c r="Q13" s="248"/>
      <c r="U13" s="248"/>
      <c r="V13" s="248"/>
    </row>
    <row r="14" spans="2:22" ht="14.25" customHeight="1">
      <c r="B14" s="185">
        <v>0.001388888888888889</v>
      </c>
      <c r="C14" s="183">
        <v>4.5</v>
      </c>
      <c r="D14" s="374" t="s">
        <v>7</v>
      </c>
      <c r="E14" s="375"/>
      <c r="F14" s="375"/>
      <c r="G14" s="375"/>
      <c r="H14" s="375"/>
      <c r="I14" s="148">
        <f t="shared" si="4"/>
        <v>0.27777777777777773</v>
      </c>
      <c r="J14" s="149">
        <f t="shared" si="0"/>
        <v>0.3541666666666667</v>
      </c>
      <c r="K14" s="149">
        <f t="shared" si="0"/>
        <v>0.4375</v>
      </c>
      <c r="L14" s="149">
        <f t="shared" si="5"/>
        <v>0.5069444444444444</v>
      </c>
      <c r="M14" s="149">
        <f t="shared" si="1"/>
        <v>0.5694444444444444</v>
      </c>
      <c r="N14" s="149">
        <f t="shared" si="2"/>
        <v>0.6909722222222222</v>
      </c>
      <c r="O14" s="186">
        <f t="shared" si="3"/>
        <v>0.7777777777777778</v>
      </c>
      <c r="Q14" s="248"/>
      <c r="U14" s="248"/>
      <c r="V14" s="248"/>
    </row>
    <row r="15" spans="2:22" ht="14.25" customHeight="1">
      <c r="B15" s="185">
        <v>0.0006944444444444445</v>
      </c>
      <c r="C15" s="183">
        <v>5</v>
      </c>
      <c r="D15" s="374" t="s">
        <v>23</v>
      </c>
      <c r="E15" s="375"/>
      <c r="F15" s="375"/>
      <c r="G15" s="375"/>
      <c r="H15" s="375"/>
      <c r="I15" s="148">
        <f t="shared" si="4"/>
        <v>0.2784722222222222</v>
      </c>
      <c r="J15" s="149">
        <f t="shared" si="0"/>
        <v>0.3548611111111111</v>
      </c>
      <c r="K15" s="149">
        <f t="shared" si="0"/>
        <v>0.43819444444444444</v>
      </c>
      <c r="L15" s="149">
        <f t="shared" si="5"/>
        <v>0.5076388888888889</v>
      </c>
      <c r="M15" s="149">
        <f t="shared" si="1"/>
        <v>0.5701388888888889</v>
      </c>
      <c r="N15" s="149">
        <f t="shared" si="2"/>
        <v>0.6916666666666667</v>
      </c>
      <c r="O15" s="186">
        <f t="shared" si="3"/>
        <v>0.7784722222222222</v>
      </c>
      <c r="Q15" s="248"/>
      <c r="U15" s="248"/>
      <c r="V15" s="248"/>
    </row>
    <row r="16" spans="2:22" ht="14.25" customHeight="1">
      <c r="B16" s="185">
        <v>0.0006944444444444445</v>
      </c>
      <c r="C16" s="183">
        <v>5.3</v>
      </c>
      <c r="D16" s="374" t="s">
        <v>238</v>
      </c>
      <c r="E16" s="375"/>
      <c r="F16" s="375"/>
      <c r="G16" s="375"/>
      <c r="H16" s="375"/>
      <c r="I16" s="148">
        <f t="shared" si="4"/>
        <v>0.2791666666666666</v>
      </c>
      <c r="J16" s="149">
        <f t="shared" si="0"/>
        <v>0.35555555555555557</v>
      </c>
      <c r="K16" s="149">
        <f t="shared" si="0"/>
        <v>0.4388888888888889</v>
      </c>
      <c r="L16" s="149">
        <f t="shared" si="5"/>
        <v>0.5083333333333333</v>
      </c>
      <c r="M16" s="149">
        <f t="shared" si="1"/>
        <v>0.5708333333333333</v>
      </c>
      <c r="N16" s="149">
        <f t="shared" si="2"/>
        <v>0.6923611111111111</v>
      </c>
      <c r="O16" s="186">
        <f t="shared" si="3"/>
        <v>0.7791666666666667</v>
      </c>
      <c r="Q16" s="248"/>
      <c r="U16" s="248"/>
      <c r="V16" s="248"/>
    </row>
    <row r="17" spans="2:22" ht="14.25" customHeight="1">
      <c r="B17" s="185">
        <v>0.0020833333333333333</v>
      </c>
      <c r="C17" s="183">
        <v>6.8</v>
      </c>
      <c r="D17" s="374" t="s">
        <v>24</v>
      </c>
      <c r="E17" s="375"/>
      <c r="F17" s="375"/>
      <c r="G17" s="375"/>
      <c r="H17" s="375"/>
      <c r="I17" s="148">
        <f t="shared" si="4"/>
        <v>0.28124999999999994</v>
      </c>
      <c r="J17" s="149">
        <f t="shared" si="0"/>
        <v>0.3576388888888889</v>
      </c>
      <c r="K17" s="149">
        <f t="shared" si="0"/>
        <v>0.4409722222222222</v>
      </c>
      <c r="L17" s="149">
        <f t="shared" si="5"/>
        <v>0.5104166666666666</v>
      </c>
      <c r="M17" s="149">
        <f t="shared" si="1"/>
        <v>0.5729166666666666</v>
      </c>
      <c r="N17" s="149">
        <f t="shared" si="2"/>
        <v>0.6944444444444444</v>
      </c>
      <c r="O17" s="186">
        <f t="shared" si="3"/>
        <v>0.78125</v>
      </c>
      <c r="Q17" s="248"/>
      <c r="U17" s="248"/>
      <c r="V17" s="248"/>
    </row>
    <row r="18" spans="2:22" ht="14.25" customHeight="1">
      <c r="B18" s="185">
        <v>0.0006944444444444445</v>
      </c>
      <c r="C18" s="183">
        <v>8.3</v>
      </c>
      <c r="D18" s="374" t="s">
        <v>238</v>
      </c>
      <c r="E18" s="375"/>
      <c r="F18" s="375"/>
      <c r="G18" s="375"/>
      <c r="H18" s="375"/>
      <c r="I18" s="148">
        <f t="shared" si="4"/>
        <v>0.2819444444444444</v>
      </c>
      <c r="J18" s="149">
        <f t="shared" si="0"/>
        <v>0.35833333333333334</v>
      </c>
      <c r="K18" s="149">
        <f t="shared" si="0"/>
        <v>0.44166666666666665</v>
      </c>
      <c r="L18" s="149">
        <f t="shared" si="5"/>
        <v>0.5111111111111111</v>
      </c>
      <c r="M18" s="149">
        <f t="shared" si="1"/>
        <v>0.5736111111111111</v>
      </c>
      <c r="N18" s="149">
        <f t="shared" si="2"/>
        <v>0.6951388888888889</v>
      </c>
      <c r="O18" s="346" t="s">
        <v>199</v>
      </c>
      <c r="Q18" s="248"/>
      <c r="U18" s="248"/>
      <c r="V18" s="248"/>
    </row>
    <row r="19" spans="2:22" ht="14.25" customHeight="1">
      <c r="B19" s="185">
        <v>0.002777777777777778</v>
      </c>
      <c r="C19" s="183">
        <v>8.6</v>
      </c>
      <c r="D19" s="374" t="s">
        <v>23</v>
      </c>
      <c r="E19" s="375"/>
      <c r="F19" s="375"/>
      <c r="G19" s="375"/>
      <c r="H19" s="375"/>
      <c r="I19" s="148">
        <f>I18+3/24/60</f>
        <v>0.2840277777777777</v>
      </c>
      <c r="J19" s="149">
        <f t="shared" si="0"/>
        <v>0.3611111111111111</v>
      </c>
      <c r="K19" s="149">
        <f t="shared" si="0"/>
        <v>0.4444444444444444</v>
      </c>
      <c r="L19" s="149">
        <f t="shared" si="5"/>
        <v>0.5138888888888888</v>
      </c>
      <c r="M19" s="149">
        <f t="shared" si="1"/>
        <v>0.5763888888888888</v>
      </c>
      <c r="N19" s="149">
        <f t="shared" si="2"/>
        <v>0.6979166666666666</v>
      </c>
      <c r="O19" s="187" t="s">
        <v>52</v>
      </c>
      <c r="Q19" s="248"/>
      <c r="U19" s="248"/>
      <c r="V19" s="248"/>
    </row>
    <row r="20" spans="2:22" ht="14.25" customHeight="1">
      <c r="B20" s="185">
        <v>0.001388888888888889</v>
      </c>
      <c r="C20" s="183">
        <v>9.5</v>
      </c>
      <c r="D20" s="374" t="s">
        <v>25</v>
      </c>
      <c r="E20" s="375"/>
      <c r="F20" s="375"/>
      <c r="G20" s="375"/>
      <c r="H20" s="375"/>
      <c r="I20" s="148">
        <f t="shared" si="4"/>
        <v>0.2854166666666666</v>
      </c>
      <c r="J20" s="149">
        <f t="shared" si="0"/>
        <v>0.3625</v>
      </c>
      <c r="K20" s="149">
        <f t="shared" si="0"/>
        <v>0.4458333333333333</v>
      </c>
      <c r="L20" s="149">
        <f t="shared" si="5"/>
        <v>0.5152777777777777</v>
      </c>
      <c r="M20" s="149">
        <f t="shared" si="1"/>
        <v>0.5777777777777777</v>
      </c>
      <c r="N20" s="149">
        <f t="shared" si="2"/>
        <v>0.6993055555555555</v>
      </c>
      <c r="O20" s="187" t="s">
        <v>52</v>
      </c>
      <c r="Q20" s="248"/>
      <c r="U20" s="248"/>
      <c r="V20" s="248"/>
    </row>
    <row r="21" spans="2:22" ht="14.25" customHeight="1">
      <c r="B21" s="185">
        <v>0.002777777777777778</v>
      </c>
      <c r="C21" s="183">
        <v>10.7</v>
      </c>
      <c r="D21" s="374" t="s">
        <v>26</v>
      </c>
      <c r="E21" s="375"/>
      <c r="F21" s="375"/>
      <c r="G21" s="375"/>
      <c r="H21" s="375"/>
      <c r="I21" s="148">
        <f>I20+2/24/60</f>
        <v>0.2868055555555555</v>
      </c>
      <c r="J21" s="149">
        <f t="shared" si="0"/>
        <v>0.36527777777777776</v>
      </c>
      <c r="K21" s="149">
        <f t="shared" si="0"/>
        <v>0.44861111111111107</v>
      </c>
      <c r="L21" s="149">
        <f t="shared" si="5"/>
        <v>0.5180555555555555</v>
      </c>
      <c r="M21" s="149">
        <f t="shared" si="1"/>
        <v>0.5805555555555555</v>
      </c>
      <c r="N21" s="149">
        <f t="shared" si="2"/>
        <v>0.7020833333333333</v>
      </c>
      <c r="O21" s="187" t="s">
        <v>52</v>
      </c>
      <c r="Q21" s="248"/>
      <c r="U21" s="248"/>
      <c r="V21" s="248"/>
    </row>
    <row r="22" spans="2:22" ht="14.25" customHeight="1">
      <c r="B22" s="185">
        <v>0.002777777777777778</v>
      </c>
      <c r="C22" s="183">
        <v>12.6</v>
      </c>
      <c r="D22" s="374" t="s">
        <v>27</v>
      </c>
      <c r="E22" s="375"/>
      <c r="F22" s="375"/>
      <c r="G22" s="375"/>
      <c r="H22" s="375"/>
      <c r="I22" s="148">
        <f>I21+3/24/60</f>
        <v>0.2888888888888888</v>
      </c>
      <c r="J22" s="149">
        <f t="shared" si="0"/>
        <v>0.3680555555555555</v>
      </c>
      <c r="K22" s="149">
        <f t="shared" si="0"/>
        <v>0.45138888888888884</v>
      </c>
      <c r="L22" s="149">
        <f t="shared" si="5"/>
        <v>0.5208333333333333</v>
      </c>
      <c r="M22" s="149">
        <f t="shared" si="1"/>
        <v>0.5833333333333333</v>
      </c>
      <c r="N22" s="149">
        <f t="shared" si="2"/>
        <v>0.704861111111111</v>
      </c>
      <c r="O22" s="187" t="s">
        <v>52</v>
      </c>
      <c r="Q22" s="248"/>
      <c r="U22" s="248"/>
      <c r="V22" s="248"/>
    </row>
    <row r="23" spans="2:22" ht="14.25" customHeight="1">
      <c r="B23" s="185">
        <v>0.0020833333333333333</v>
      </c>
      <c r="C23" s="183">
        <v>14</v>
      </c>
      <c r="D23" s="374" t="s">
        <v>28</v>
      </c>
      <c r="E23" s="375"/>
      <c r="F23" s="375"/>
      <c r="G23" s="375"/>
      <c r="H23" s="375"/>
      <c r="I23" s="148">
        <f>I22+B23</f>
        <v>0.29097222222222213</v>
      </c>
      <c r="J23" s="149">
        <f t="shared" si="0"/>
        <v>0.37013888888888885</v>
      </c>
      <c r="K23" s="149">
        <f>K22+$B23</f>
        <v>0.45347222222222217</v>
      </c>
      <c r="L23" s="149">
        <f>L22+$B23</f>
        <v>0.5229166666666666</v>
      </c>
      <c r="M23" s="149">
        <f t="shared" si="1"/>
        <v>0.5854166666666666</v>
      </c>
      <c r="N23" s="149">
        <f t="shared" si="2"/>
        <v>0.7069444444444444</v>
      </c>
      <c r="O23" s="187" t="s">
        <v>52</v>
      </c>
      <c r="Q23" s="248"/>
      <c r="U23" s="248"/>
      <c r="V23" s="248"/>
    </row>
    <row r="24" spans="2:22" ht="14.25" customHeight="1" thickBot="1">
      <c r="B24" s="185">
        <v>0.0020833333333333333</v>
      </c>
      <c r="C24" s="183">
        <v>14.8</v>
      </c>
      <c r="D24" s="378" t="s">
        <v>264</v>
      </c>
      <c r="E24" s="379"/>
      <c r="F24" s="379"/>
      <c r="G24" s="379"/>
      <c r="H24" s="379"/>
      <c r="I24" s="150">
        <f>I23+$B24</f>
        <v>0.29305555555555546</v>
      </c>
      <c r="J24" s="151">
        <f t="shared" si="0"/>
        <v>0.3722222222222222</v>
      </c>
      <c r="K24" s="151">
        <f>K23+$B24</f>
        <v>0.4555555555555555</v>
      </c>
      <c r="L24" s="151">
        <f>L23+$B24</f>
        <v>0.5249999999999999</v>
      </c>
      <c r="M24" s="151">
        <f t="shared" si="1"/>
        <v>0.5874999999999999</v>
      </c>
      <c r="N24" s="151">
        <f t="shared" si="2"/>
        <v>0.7090277777777777</v>
      </c>
      <c r="O24" s="286" t="s">
        <v>52</v>
      </c>
      <c r="Q24" s="248"/>
      <c r="U24" s="248"/>
      <c r="V24" s="248"/>
    </row>
    <row r="25" ht="14.25" customHeight="1" thickBot="1" thickTop="1"/>
    <row r="26" spans="2:23" ht="14.25" customHeight="1" thickTop="1">
      <c r="B26" s="182"/>
      <c r="C26" s="183">
        <v>0</v>
      </c>
      <c r="D26" s="376" t="s">
        <v>264</v>
      </c>
      <c r="E26" s="377"/>
      <c r="F26" s="377"/>
      <c r="G26" s="377"/>
      <c r="H26" s="377"/>
      <c r="I26" s="146">
        <v>0.29305555555555557</v>
      </c>
      <c r="J26" s="147">
        <v>0.3729166666666666</v>
      </c>
      <c r="K26" s="147">
        <v>0.45625</v>
      </c>
      <c r="L26" s="147">
        <v>0.5256944444444445</v>
      </c>
      <c r="M26" s="147">
        <v>0.5993055555555555</v>
      </c>
      <c r="N26" s="157" t="s">
        <v>52</v>
      </c>
      <c r="O26" s="198" t="s">
        <v>52</v>
      </c>
      <c r="Q26" s="248"/>
      <c r="R26" s="248"/>
      <c r="V26" s="248"/>
      <c r="W26" s="248"/>
    </row>
    <row r="27" spans="2:23" ht="14.25" customHeight="1">
      <c r="B27" s="185">
        <v>0.0020833333333333333</v>
      </c>
      <c r="C27" s="183">
        <v>0.8</v>
      </c>
      <c r="D27" s="374" t="s">
        <v>265</v>
      </c>
      <c r="E27" s="375"/>
      <c r="F27" s="375"/>
      <c r="G27" s="375"/>
      <c r="H27" s="375"/>
      <c r="I27" s="148">
        <f aca="true" t="shared" si="6" ref="I27:M43">I26+$B27</f>
        <v>0.2951388888888889</v>
      </c>
      <c r="J27" s="149">
        <f t="shared" si="6"/>
        <v>0.37499999999999994</v>
      </c>
      <c r="K27" s="149">
        <f>K26+$B27</f>
        <v>0.4583333333333333</v>
      </c>
      <c r="L27" s="149">
        <f>L26+$B27</f>
        <v>0.5277777777777778</v>
      </c>
      <c r="M27" s="149">
        <f aca="true" t="shared" si="7" ref="M27:M33">M26+B27</f>
        <v>0.6013888888888889</v>
      </c>
      <c r="N27" s="145" t="s">
        <v>52</v>
      </c>
      <c r="O27" s="187" t="s">
        <v>52</v>
      </c>
      <c r="Q27" s="248"/>
      <c r="R27" s="248"/>
      <c r="V27" s="248"/>
      <c r="W27" s="248"/>
    </row>
    <row r="28" spans="2:23" ht="14.25" customHeight="1">
      <c r="B28" s="185">
        <v>0.0020833333333333333</v>
      </c>
      <c r="C28" s="183">
        <v>2.2</v>
      </c>
      <c r="D28" s="374" t="s">
        <v>27</v>
      </c>
      <c r="E28" s="375"/>
      <c r="F28" s="375"/>
      <c r="G28" s="375"/>
      <c r="H28" s="375"/>
      <c r="I28" s="148">
        <f aca="true" t="shared" si="8" ref="I28:I33">I27+B28</f>
        <v>0.2972222222222222</v>
      </c>
      <c r="J28" s="149">
        <f t="shared" si="6"/>
        <v>0.37708333333333327</v>
      </c>
      <c r="K28" s="149">
        <f t="shared" si="6"/>
        <v>0.46041666666666664</v>
      </c>
      <c r="L28" s="149">
        <f aca="true" t="shared" si="9" ref="L28:L33">L27+B28</f>
        <v>0.5298611111111111</v>
      </c>
      <c r="M28" s="149">
        <f t="shared" si="7"/>
        <v>0.6034722222222222</v>
      </c>
      <c r="N28" s="145" t="s">
        <v>52</v>
      </c>
      <c r="O28" s="187" t="s">
        <v>52</v>
      </c>
      <c r="Q28" s="248"/>
      <c r="R28" s="248"/>
      <c r="V28" s="248"/>
      <c r="W28" s="248"/>
    </row>
    <row r="29" spans="2:23" ht="14.25" customHeight="1">
      <c r="B29" s="185">
        <v>0.0006944444444444445</v>
      </c>
      <c r="C29" s="183">
        <v>2.8</v>
      </c>
      <c r="D29" s="374" t="s">
        <v>134</v>
      </c>
      <c r="E29" s="375"/>
      <c r="F29" s="375"/>
      <c r="G29" s="375"/>
      <c r="H29" s="375"/>
      <c r="I29" s="148">
        <f t="shared" si="8"/>
        <v>0.29791666666666666</v>
      </c>
      <c r="J29" s="149">
        <f t="shared" si="6"/>
        <v>0.3777777777777777</v>
      </c>
      <c r="K29" s="149">
        <f t="shared" si="6"/>
        <v>0.4611111111111111</v>
      </c>
      <c r="L29" s="149">
        <f t="shared" si="9"/>
        <v>0.5305555555555556</v>
      </c>
      <c r="M29" s="149">
        <f t="shared" si="7"/>
        <v>0.6041666666666666</v>
      </c>
      <c r="N29" s="145" t="s">
        <v>52</v>
      </c>
      <c r="O29" s="187" t="s">
        <v>52</v>
      </c>
      <c r="Q29" s="248"/>
      <c r="R29" s="248"/>
      <c r="V29" s="248"/>
      <c r="W29" s="248"/>
    </row>
    <row r="30" spans="2:23" ht="14.25" customHeight="1">
      <c r="B30" s="185">
        <v>0.002777777777777778</v>
      </c>
      <c r="C30" s="183">
        <v>4.1</v>
      </c>
      <c r="D30" s="374" t="s">
        <v>26</v>
      </c>
      <c r="E30" s="375"/>
      <c r="F30" s="375"/>
      <c r="G30" s="375"/>
      <c r="H30" s="375"/>
      <c r="I30" s="148">
        <f t="shared" si="8"/>
        <v>0.30069444444444443</v>
      </c>
      <c r="J30" s="149">
        <f t="shared" si="6"/>
        <v>0.3805555555555555</v>
      </c>
      <c r="K30" s="149">
        <f t="shared" si="6"/>
        <v>0.46388888888888885</v>
      </c>
      <c r="L30" s="149">
        <f t="shared" si="9"/>
        <v>0.5333333333333333</v>
      </c>
      <c r="M30" s="149">
        <f t="shared" si="7"/>
        <v>0.6069444444444444</v>
      </c>
      <c r="N30" s="145" t="s">
        <v>52</v>
      </c>
      <c r="O30" s="187" t="s">
        <v>52</v>
      </c>
      <c r="Q30" s="248"/>
      <c r="R30" s="248"/>
      <c r="V30" s="248"/>
      <c r="W30" s="248"/>
    </row>
    <row r="31" spans="2:23" ht="14.25" customHeight="1">
      <c r="B31" s="185">
        <v>0.002777777777777778</v>
      </c>
      <c r="C31" s="183">
        <v>4.9</v>
      </c>
      <c r="D31" s="374" t="s">
        <v>25</v>
      </c>
      <c r="E31" s="375"/>
      <c r="F31" s="375"/>
      <c r="G31" s="375"/>
      <c r="H31" s="375"/>
      <c r="I31" s="148">
        <f t="shared" si="8"/>
        <v>0.3034722222222222</v>
      </c>
      <c r="J31" s="149">
        <f t="shared" si="6"/>
        <v>0.38333333333333325</v>
      </c>
      <c r="K31" s="149">
        <f t="shared" si="6"/>
        <v>0.4666666666666666</v>
      </c>
      <c r="L31" s="149">
        <f t="shared" si="9"/>
        <v>0.5361111111111111</v>
      </c>
      <c r="M31" s="149">
        <f t="shared" si="7"/>
        <v>0.6097222222222222</v>
      </c>
      <c r="N31" s="145" t="s">
        <v>52</v>
      </c>
      <c r="O31" s="187" t="s">
        <v>52</v>
      </c>
      <c r="Q31" s="248"/>
      <c r="R31" s="248"/>
      <c r="V31" s="248"/>
      <c r="W31" s="248"/>
    </row>
    <row r="32" spans="2:23" ht="14.25" customHeight="1">
      <c r="B32" s="185">
        <v>0.001388888888888889</v>
      </c>
      <c r="C32" s="183">
        <v>6.2</v>
      </c>
      <c r="D32" s="374" t="s">
        <v>23</v>
      </c>
      <c r="E32" s="375"/>
      <c r="F32" s="375"/>
      <c r="G32" s="375"/>
      <c r="H32" s="375"/>
      <c r="I32" s="148">
        <f t="shared" si="8"/>
        <v>0.3048611111111111</v>
      </c>
      <c r="J32" s="149">
        <f t="shared" si="6"/>
        <v>0.38472222222222213</v>
      </c>
      <c r="K32" s="149">
        <f t="shared" si="6"/>
        <v>0.4680555555555555</v>
      </c>
      <c r="L32" s="149">
        <f t="shared" si="9"/>
        <v>0.5375</v>
      </c>
      <c r="M32" s="149">
        <f t="shared" si="7"/>
        <v>0.611111111111111</v>
      </c>
      <c r="N32" s="145" t="s">
        <v>52</v>
      </c>
      <c r="O32" s="187" t="s">
        <v>52</v>
      </c>
      <c r="Q32" s="248"/>
      <c r="R32" s="248"/>
      <c r="V32" s="248"/>
      <c r="W32" s="248"/>
    </row>
    <row r="33" spans="2:23" ht="14.25" customHeight="1">
      <c r="B33" s="185">
        <v>0.0006944444444444445</v>
      </c>
      <c r="C33" s="183">
        <v>6.5</v>
      </c>
      <c r="D33" s="374" t="s">
        <v>238</v>
      </c>
      <c r="E33" s="375"/>
      <c r="F33" s="375"/>
      <c r="G33" s="375"/>
      <c r="H33" s="375"/>
      <c r="I33" s="148">
        <f t="shared" si="8"/>
        <v>0.3055555555555555</v>
      </c>
      <c r="J33" s="149">
        <f t="shared" si="6"/>
        <v>0.3854166666666666</v>
      </c>
      <c r="K33" s="149">
        <f t="shared" si="6"/>
        <v>0.46874999999999994</v>
      </c>
      <c r="L33" s="149">
        <f t="shared" si="9"/>
        <v>0.5381944444444444</v>
      </c>
      <c r="M33" s="149">
        <f t="shared" si="7"/>
        <v>0.6118055555555555</v>
      </c>
      <c r="N33" s="145" t="s">
        <v>52</v>
      </c>
      <c r="O33" s="346" t="s">
        <v>199</v>
      </c>
      <c r="Q33" s="248"/>
      <c r="R33" s="248"/>
      <c r="V33" s="248"/>
      <c r="W33" s="248"/>
    </row>
    <row r="34" spans="2:23" ht="14.25" customHeight="1">
      <c r="B34" s="185">
        <v>0.0020833333333333333</v>
      </c>
      <c r="C34" s="183">
        <v>8</v>
      </c>
      <c r="D34" s="374" t="s">
        <v>24</v>
      </c>
      <c r="E34" s="375"/>
      <c r="F34" s="375"/>
      <c r="G34" s="375"/>
      <c r="H34" s="375"/>
      <c r="I34" s="148">
        <f>I33+$B34</f>
        <v>0.30763888888888885</v>
      </c>
      <c r="J34" s="149">
        <f t="shared" si="6"/>
        <v>0.3874999999999999</v>
      </c>
      <c r="K34" s="149">
        <f t="shared" si="6"/>
        <v>0.47083333333333327</v>
      </c>
      <c r="L34" s="149">
        <f t="shared" si="6"/>
        <v>0.5402777777777777</v>
      </c>
      <c r="M34" s="149">
        <f t="shared" si="6"/>
        <v>0.6138888888888888</v>
      </c>
      <c r="N34" s="145" t="s">
        <v>52</v>
      </c>
      <c r="O34" s="186">
        <v>0.8006944444444444</v>
      </c>
      <c r="Q34" s="248"/>
      <c r="R34" s="248"/>
      <c r="V34" s="248"/>
      <c r="W34" s="248"/>
    </row>
    <row r="35" spans="2:23" ht="14.25" customHeight="1">
      <c r="B35" s="185">
        <v>0.0006944444444444445</v>
      </c>
      <c r="C35" s="183">
        <v>9.5</v>
      </c>
      <c r="D35" s="374" t="s">
        <v>238</v>
      </c>
      <c r="E35" s="375"/>
      <c r="F35" s="375"/>
      <c r="G35" s="375"/>
      <c r="H35" s="375"/>
      <c r="I35" s="148">
        <f aca="true" t="shared" si="10" ref="I35:I43">I34+$B35</f>
        <v>0.3083333333333333</v>
      </c>
      <c r="J35" s="149">
        <f t="shared" si="6"/>
        <v>0.38819444444444434</v>
      </c>
      <c r="K35" s="149">
        <f t="shared" si="6"/>
        <v>0.4715277777777777</v>
      </c>
      <c r="L35" s="149">
        <f t="shared" si="6"/>
        <v>0.5409722222222222</v>
      </c>
      <c r="M35" s="149">
        <f t="shared" si="6"/>
        <v>0.6145833333333333</v>
      </c>
      <c r="N35" s="145" t="s">
        <v>52</v>
      </c>
      <c r="O35" s="186">
        <f aca="true" t="shared" si="11" ref="O35:O43">O34+$B35</f>
        <v>0.8013888888888888</v>
      </c>
      <c r="Q35" s="248"/>
      <c r="R35" s="248"/>
      <c r="V35" s="248"/>
      <c r="W35" s="248"/>
    </row>
    <row r="36" spans="2:23" ht="14.25" customHeight="1">
      <c r="B36" s="185">
        <v>0.0020833333333333333</v>
      </c>
      <c r="C36" s="183">
        <v>9.8</v>
      </c>
      <c r="D36" s="374" t="s">
        <v>23</v>
      </c>
      <c r="E36" s="375"/>
      <c r="F36" s="375"/>
      <c r="G36" s="375"/>
      <c r="H36" s="375"/>
      <c r="I36" s="148">
        <f t="shared" si="10"/>
        <v>0.3104166666666666</v>
      </c>
      <c r="J36" s="149">
        <f t="shared" si="6"/>
        <v>0.39027777777777767</v>
      </c>
      <c r="K36" s="149">
        <f t="shared" si="6"/>
        <v>0.47361111111111104</v>
      </c>
      <c r="L36" s="149">
        <f t="shared" si="6"/>
        <v>0.5430555555555555</v>
      </c>
      <c r="M36" s="149">
        <f t="shared" si="6"/>
        <v>0.6166666666666666</v>
      </c>
      <c r="N36" s="145" t="s">
        <v>52</v>
      </c>
      <c r="O36" s="186">
        <f t="shared" si="11"/>
        <v>0.8034722222222221</v>
      </c>
      <c r="Q36" s="248"/>
      <c r="R36" s="248"/>
      <c r="V36" s="248"/>
      <c r="W36" s="248"/>
    </row>
    <row r="37" spans="2:23" ht="14.25" customHeight="1">
      <c r="B37" s="185">
        <v>0.0006944444444444445</v>
      </c>
      <c r="C37" s="183">
        <v>10.3</v>
      </c>
      <c r="D37" s="374" t="s">
        <v>7</v>
      </c>
      <c r="E37" s="375"/>
      <c r="F37" s="375"/>
      <c r="G37" s="375"/>
      <c r="H37" s="375"/>
      <c r="I37" s="148">
        <f t="shared" si="10"/>
        <v>0.31111111111111106</v>
      </c>
      <c r="J37" s="149">
        <f t="shared" si="6"/>
        <v>0.3909722222222221</v>
      </c>
      <c r="K37" s="149">
        <f t="shared" si="6"/>
        <v>0.4743055555555555</v>
      </c>
      <c r="L37" s="149">
        <f t="shared" si="6"/>
        <v>0.54375</v>
      </c>
      <c r="M37" s="149">
        <f t="shared" si="6"/>
        <v>0.617361111111111</v>
      </c>
      <c r="N37" s="145" t="s">
        <v>52</v>
      </c>
      <c r="O37" s="186">
        <f t="shared" si="11"/>
        <v>0.8041666666666666</v>
      </c>
      <c r="Q37" s="248"/>
      <c r="R37" s="248"/>
      <c r="V37" s="248"/>
      <c r="W37" s="248"/>
    </row>
    <row r="38" spans="2:23" ht="14.25" customHeight="1">
      <c r="B38" s="185">
        <v>0.001388888888888889</v>
      </c>
      <c r="C38" s="183">
        <v>11.2</v>
      </c>
      <c r="D38" s="374" t="s">
        <v>8</v>
      </c>
      <c r="E38" s="375"/>
      <c r="F38" s="375"/>
      <c r="G38" s="375"/>
      <c r="H38" s="375"/>
      <c r="I38" s="148">
        <f t="shared" si="10"/>
        <v>0.31249999999999994</v>
      </c>
      <c r="J38" s="149">
        <f t="shared" si="6"/>
        <v>0.392361111111111</v>
      </c>
      <c r="K38" s="149">
        <f t="shared" si="6"/>
        <v>0.47569444444444436</v>
      </c>
      <c r="L38" s="149">
        <f t="shared" si="6"/>
        <v>0.5451388888888888</v>
      </c>
      <c r="M38" s="149">
        <f t="shared" si="6"/>
        <v>0.6187499999999999</v>
      </c>
      <c r="N38" s="145" t="s">
        <v>52</v>
      </c>
      <c r="O38" s="186">
        <f t="shared" si="11"/>
        <v>0.8055555555555555</v>
      </c>
      <c r="Q38" s="248"/>
      <c r="R38" s="248"/>
      <c r="V38" s="248"/>
      <c r="W38" s="248"/>
    </row>
    <row r="39" spans="2:23" ht="14.25" customHeight="1">
      <c r="B39" s="185">
        <v>0.001388888888888889</v>
      </c>
      <c r="C39" s="183">
        <v>12.1</v>
      </c>
      <c r="D39" s="374" t="s">
        <v>9</v>
      </c>
      <c r="E39" s="375"/>
      <c r="F39" s="375"/>
      <c r="G39" s="375"/>
      <c r="H39" s="375"/>
      <c r="I39" s="148">
        <f t="shared" si="10"/>
        <v>0.31388888888888883</v>
      </c>
      <c r="J39" s="149">
        <f t="shared" si="6"/>
        <v>0.3937499999999999</v>
      </c>
      <c r="K39" s="149">
        <f t="shared" si="6"/>
        <v>0.47708333333333325</v>
      </c>
      <c r="L39" s="149">
        <f t="shared" si="6"/>
        <v>0.5465277777777777</v>
      </c>
      <c r="M39" s="149">
        <f t="shared" si="6"/>
        <v>0.6201388888888888</v>
      </c>
      <c r="N39" s="145" t="s">
        <v>52</v>
      </c>
      <c r="O39" s="186">
        <f t="shared" si="11"/>
        <v>0.8069444444444444</v>
      </c>
      <c r="Q39" s="248"/>
      <c r="R39" s="248"/>
      <c r="V39" s="248"/>
      <c r="W39" s="248"/>
    </row>
    <row r="40" spans="2:23" ht="14.25" customHeight="1">
      <c r="B40" s="185">
        <v>0.0006944444444444445</v>
      </c>
      <c r="C40" s="183">
        <v>12.8</v>
      </c>
      <c r="D40" s="374" t="s">
        <v>246</v>
      </c>
      <c r="E40" s="375"/>
      <c r="F40" s="375"/>
      <c r="G40" s="375"/>
      <c r="H40" s="375"/>
      <c r="I40" s="148">
        <f t="shared" si="10"/>
        <v>0.31458333333333327</v>
      </c>
      <c r="J40" s="149">
        <f t="shared" si="6"/>
        <v>0.3944444444444443</v>
      </c>
      <c r="K40" s="149">
        <f t="shared" si="6"/>
        <v>0.4777777777777777</v>
      </c>
      <c r="L40" s="149">
        <f t="shared" si="6"/>
        <v>0.5472222222222222</v>
      </c>
      <c r="M40" s="149">
        <f t="shared" si="6"/>
        <v>0.6208333333333332</v>
      </c>
      <c r="N40" s="145" t="s">
        <v>52</v>
      </c>
      <c r="O40" s="186">
        <f t="shared" si="11"/>
        <v>0.8076388888888888</v>
      </c>
      <c r="Q40" s="248"/>
      <c r="R40" s="248"/>
      <c r="V40" s="248"/>
      <c r="W40" s="248"/>
    </row>
    <row r="41" spans="2:23" ht="14.25" customHeight="1">
      <c r="B41" s="185">
        <v>0.0006944444444444445</v>
      </c>
      <c r="C41" s="183">
        <v>13.5</v>
      </c>
      <c r="D41" s="374" t="s">
        <v>22</v>
      </c>
      <c r="E41" s="375"/>
      <c r="F41" s="375"/>
      <c r="G41" s="375"/>
      <c r="H41" s="375"/>
      <c r="I41" s="148">
        <f t="shared" si="10"/>
        <v>0.3152777777777777</v>
      </c>
      <c r="J41" s="149">
        <f t="shared" si="6"/>
        <v>0.39513888888888876</v>
      </c>
      <c r="K41" s="149">
        <f t="shared" si="6"/>
        <v>0.47847222222222213</v>
      </c>
      <c r="L41" s="149">
        <f t="shared" si="6"/>
        <v>0.5479166666666666</v>
      </c>
      <c r="M41" s="149">
        <f t="shared" si="6"/>
        <v>0.6215277777777777</v>
      </c>
      <c r="N41" s="145" t="s">
        <v>52</v>
      </c>
      <c r="O41" s="186">
        <f t="shared" si="11"/>
        <v>0.8083333333333332</v>
      </c>
      <c r="Q41" s="248"/>
      <c r="R41" s="248"/>
      <c r="V41" s="248"/>
      <c r="W41" s="248"/>
    </row>
    <row r="42" spans="2:23" ht="14.25" customHeight="1">
      <c r="B42" s="185">
        <v>0.002777777777777778</v>
      </c>
      <c r="C42" s="183">
        <v>14.4</v>
      </c>
      <c r="D42" s="374" t="s">
        <v>10</v>
      </c>
      <c r="E42" s="375"/>
      <c r="F42" s="375"/>
      <c r="G42" s="375"/>
      <c r="H42" s="375"/>
      <c r="I42" s="148">
        <f t="shared" si="10"/>
        <v>0.3180555555555555</v>
      </c>
      <c r="J42" s="149">
        <f t="shared" si="6"/>
        <v>0.39791666666666653</v>
      </c>
      <c r="K42" s="149">
        <f t="shared" si="6"/>
        <v>0.4812499999999999</v>
      </c>
      <c r="L42" s="149">
        <f t="shared" si="6"/>
        <v>0.5506944444444444</v>
      </c>
      <c r="M42" s="149">
        <f t="shared" si="6"/>
        <v>0.6243055555555554</v>
      </c>
      <c r="N42" s="145" t="s">
        <v>52</v>
      </c>
      <c r="O42" s="186">
        <f t="shared" si="11"/>
        <v>0.811111111111111</v>
      </c>
      <c r="Q42" s="248"/>
      <c r="R42" s="248"/>
      <c r="V42" s="248"/>
      <c r="W42" s="248"/>
    </row>
    <row r="43" spans="2:15" ht="14.25" customHeight="1" thickBot="1">
      <c r="B43" s="189">
        <v>0.0006944444444444445</v>
      </c>
      <c r="C43" s="190">
        <v>14.9</v>
      </c>
      <c r="D43" s="378" t="s">
        <v>20</v>
      </c>
      <c r="E43" s="379"/>
      <c r="F43" s="379"/>
      <c r="G43" s="379"/>
      <c r="H43" s="379"/>
      <c r="I43" s="150">
        <f t="shared" si="10"/>
        <v>0.3187499999999999</v>
      </c>
      <c r="J43" s="151">
        <f t="shared" si="6"/>
        <v>0.39861111111111097</v>
      </c>
      <c r="K43" s="151">
        <f t="shared" si="6"/>
        <v>0.48194444444444434</v>
      </c>
      <c r="L43" s="151">
        <f t="shared" si="6"/>
        <v>0.5513888888888888</v>
      </c>
      <c r="M43" s="151">
        <f t="shared" si="6"/>
        <v>0.6249999999999999</v>
      </c>
      <c r="N43" s="151" t="s">
        <v>52</v>
      </c>
      <c r="O43" s="191">
        <f t="shared" si="11"/>
        <v>0.8118055555555554</v>
      </c>
    </row>
    <row r="44" spans="2:16" ht="14.25" customHeight="1" thickTop="1">
      <c r="B44" s="188"/>
      <c r="I44" s="181"/>
      <c r="J44" s="181"/>
      <c r="K44" s="181"/>
      <c r="L44" s="181"/>
      <c r="M44" s="181"/>
      <c r="N44" s="181"/>
      <c r="O44" s="181"/>
      <c r="P44" s="181"/>
    </row>
  </sheetData>
  <sheetProtection selectLockedCells="1" selectUnlockedCells="1"/>
  <mergeCells count="37">
    <mergeCell ref="D27:H27"/>
    <mergeCell ref="D30:H30"/>
    <mergeCell ref="D31:H31"/>
    <mergeCell ref="D32:H32"/>
    <mergeCell ref="D41:H41"/>
    <mergeCell ref="D36:H36"/>
    <mergeCell ref="D34:H34"/>
    <mergeCell ref="D35:H35"/>
    <mergeCell ref="D43:H43"/>
    <mergeCell ref="D37:H37"/>
    <mergeCell ref="D38:H38"/>
    <mergeCell ref="D39:H39"/>
    <mergeCell ref="D40:H40"/>
    <mergeCell ref="D28:H28"/>
    <mergeCell ref="D29:H29"/>
    <mergeCell ref="D42:H42"/>
    <mergeCell ref="D33:H33"/>
    <mergeCell ref="D24:H24"/>
    <mergeCell ref="V8:W8"/>
    <mergeCell ref="D9:H9"/>
    <mergeCell ref="D10:H10"/>
    <mergeCell ref="D11:H11"/>
    <mergeCell ref="I8:O8"/>
    <mergeCell ref="D14:H14"/>
    <mergeCell ref="D12:H12"/>
    <mergeCell ref="Q8:S8"/>
    <mergeCell ref="D13:H13"/>
    <mergeCell ref="D15:H15"/>
    <mergeCell ref="D16:H16"/>
    <mergeCell ref="D17:H17"/>
    <mergeCell ref="D18:H18"/>
    <mergeCell ref="D26:H26"/>
    <mergeCell ref="D20:H20"/>
    <mergeCell ref="D23:H23"/>
    <mergeCell ref="D21:H21"/>
    <mergeCell ref="D22:H22"/>
    <mergeCell ref="D19:H19"/>
  </mergeCells>
  <printOptions/>
  <pageMargins left="0.03937007874015748" right="0.03937007874015748" top="0" bottom="0" header="0.5118110236220472" footer="0.5118110236220472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37"/>
  <sheetViews>
    <sheetView zoomScale="85" zoomScaleNormal="85" zoomScaleSheetLayoutView="85" zoomScalePageLayoutView="70" workbookViewId="0" topLeftCell="A1">
      <selection activeCell="T19" sqref="T19"/>
    </sheetView>
  </sheetViews>
  <sheetFormatPr defaultColWidth="6.8984375" defaultRowHeight="14.25" customHeight="1"/>
  <cols>
    <col min="1" max="1" width="6.8984375" style="181" customWidth="1"/>
    <col min="2" max="3" width="6.8984375" style="181" hidden="1" customWidth="1"/>
    <col min="4" max="8" width="6.8984375" style="181" customWidth="1"/>
    <col min="9" max="19" width="6.8984375" style="180" customWidth="1"/>
    <col min="20" max="16384" width="6.8984375" style="181" customWidth="1"/>
  </cols>
  <sheetData>
    <row r="2" spans="2:16" ht="19.5" customHeight="1">
      <c r="B2" s="280"/>
      <c r="C2" s="280"/>
      <c r="D2" s="280"/>
      <c r="E2" s="280"/>
      <c r="F2" s="280"/>
      <c r="G2" s="180"/>
      <c r="H2" s="172" t="s">
        <v>248</v>
      </c>
      <c r="I2" s="344">
        <v>23</v>
      </c>
      <c r="J2" s="281"/>
      <c r="K2" s="281"/>
      <c r="L2" s="281"/>
      <c r="M2" s="281"/>
      <c r="N2" s="281"/>
      <c r="O2" s="281"/>
      <c r="P2" s="281"/>
    </row>
    <row r="3" spans="2:11" ht="14.25" customHeight="1">
      <c r="B3" s="280"/>
      <c r="C3" s="280"/>
      <c r="D3" s="356"/>
      <c r="E3" s="274"/>
      <c r="F3" s="274"/>
      <c r="G3" s="287"/>
      <c r="H3" s="180"/>
      <c r="K3" s="283"/>
    </row>
    <row r="4" spans="2:8" ht="14.25" customHeight="1">
      <c r="B4" s="280"/>
      <c r="C4" s="280"/>
      <c r="D4" s="356"/>
      <c r="E4" s="274"/>
      <c r="F4" s="274"/>
      <c r="G4" s="287"/>
      <c r="H4" s="180"/>
    </row>
    <row r="5" spans="2:12" ht="14.25" customHeight="1">
      <c r="B5" s="280"/>
      <c r="C5" s="280"/>
      <c r="D5" s="356"/>
      <c r="E5" s="274"/>
      <c r="F5" s="274"/>
      <c r="G5" s="287"/>
      <c r="H5" s="387"/>
      <c r="I5" s="387"/>
      <c r="K5" s="283"/>
      <c r="L5" s="283"/>
    </row>
    <row r="6" spans="2:12" ht="14.25" customHeight="1">
      <c r="B6" s="280"/>
      <c r="C6" s="280"/>
      <c r="D6" s="356"/>
      <c r="E6" s="274"/>
      <c r="F6" s="274"/>
      <c r="G6" s="287"/>
      <c r="H6" s="180"/>
      <c r="K6" s="283"/>
      <c r="L6" s="283"/>
    </row>
    <row r="7" spans="2:10" ht="14.25" customHeight="1" thickBot="1">
      <c r="B7" s="280"/>
      <c r="C7" s="280"/>
      <c r="D7" s="280"/>
      <c r="E7" s="280"/>
      <c r="F7" s="280"/>
      <c r="G7" s="280"/>
      <c r="H7" s="280"/>
      <c r="I7" s="285"/>
      <c r="J7" s="285"/>
    </row>
    <row r="8" spans="4:16" ht="14.25" customHeight="1" thickBot="1">
      <c r="D8" s="288"/>
      <c r="E8" s="288"/>
      <c r="F8" s="288"/>
      <c r="G8" s="288"/>
      <c r="H8" s="288"/>
      <c r="I8" s="384" t="s">
        <v>4</v>
      </c>
      <c r="J8" s="385"/>
      <c r="K8" s="385"/>
      <c r="L8" s="385"/>
      <c r="M8" s="385"/>
      <c r="N8" s="385"/>
      <c r="O8" s="386"/>
      <c r="P8" s="349"/>
    </row>
    <row r="9" spans="2:19" ht="14.25" customHeight="1" thickTop="1">
      <c r="B9" s="182"/>
      <c r="C9" s="183">
        <v>0</v>
      </c>
      <c r="D9" s="376" t="s">
        <v>20</v>
      </c>
      <c r="E9" s="377"/>
      <c r="F9" s="377"/>
      <c r="G9" s="377"/>
      <c r="H9" s="377"/>
      <c r="I9" s="148" t="s">
        <v>52</v>
      </c>
      <c r="J9" s="193">
        <v>0.2986111111111111</v>
      </c>
      <c r="K9" s="149">
        <v>0.3888888888888889</v>
      </c>
      <c r="L9" s="149">
        <v>0.4895833333333333</v>
      </c>
      <c r="M9" s="149">
        <v>0.5555555555555556</v>
      </c>
      <c r="N9" s="149">
        <v>0.6527777777777778</v>
      </c>
      <c r="O9" s="373">
        <v>0.7361111111111112</v>
      </c>
      <c r="S9" s="181"/>
    </row>
    <row r="10" spans="2:19" ht="14.25" customHeight="1">
      <c r="B10" s="185">
        <v>0.001388888888888889</v>
      </c>
      <c r="C10" s="183">
        <v>0.7</v>
      </c>
      <c r="D10" s="374" t="s">
        <v>97</v>
      </c>
      <c r="E10" s="375"/>
      <c r="F10" s="375"/>
      <c r="G10" s="375"/>
      <c r="H10" s="375"/>
      <c r="I10" s="148" t="s">
        <v>52</v>
      </c>
      <c r="J10" s="193">
        <f aca="true" t="shared" si="0" ref="J10:J15">J9+B10</f>
        <v>0.3</v>
      </c>
      <c r="K10" s="149">
        <f aca="true" t="shared" si="1" ref="K10:K16">K9+B10</f>
        <v>0.3902777777777778</v>
      </c>
      <c r="L10" s="149">
        <f>L9+$B10</f>
        <v>0.4909722222222222</v>
      </c>
      <c r="M10" s="149">
        <f aca="true" t="shared" si="2" ref="M10:M15">M9+B10</f>
        <v>0.5569444444444445</v>
      </c>
      <c r="N10" s="149">
        <f>N9+B10</f>
        <v>0.6541666666666667</v>
      </c>
      <c r="O10" s="186">
        <f aca="true" t="shared" si="3" ref="O10:O16">O9+B10</f>
        <v>0.7375</v>
      </c>
      <c r="S10" s="181"/>
    </row>
    <row r="11" spans="2:19" ht="14.25" customHeight="1">
      <c r="B11" s="185">
        <v>0.0006944444444444445</v>
      </c>
      <c r="C11" s="183">
        <v>2</v>
      </c>
      <c r="D11" s="374" t="s">
        <v>153</v>
      </c>
      <c r="E11" s="375"/>
      <c r="F11" s="375"/>
      <c r="G11" s="375"/>
      <c r="H11" s="375"/>
      <c r="I11" s="148" t="s">
        <v>52</v>
      </c>
      <c r="J11" s="193">
        <f t="shared" si="0"/>
        <v>0.30069444444444443</v>
      </c>
      <c r="K11" s="149">
        <f t="shared" si="1"/>
        <v>0.3909722222222222</v>
      </c>
      <c r="L11" s="149">
        <f>L10+B11</f>
        <v>0.49166666666666664</v>
      </c>
      <c r="M11" s="149">
        <f t="shared" si="2"/>
        <v>0.5576388888888889</v>
      </c>
      <c r="N11" s="149">
        <f>N10+B11</f>
        <v>0.6548611111111111</v>
      </c>
      <c r="O11" s="186">
        <f t="shared" si="3"/>
        <v>0.7381944444444445</v>
      </c>
      <c r="S11" s="181"/>
    </row>
    <row r="12" spans="2:19" ht="14.25" customHeight="1">
      <c r="B12" s="185">
        <v>0.0020833333333333333</v>
      </c>
      <c r="C12" s="183">
        <v>4.4</v>
      </c>
      <c r="D12" s="374" t="s">
        <v>29</v>
      </c>
      <c r="E12" s="375"/>
      <c r="F12" s="375"/>
      <c r="G12" s="375"/>
      <c r="H12" s="375"/>
      <c r="I12" s="148" t="s">
        <v>52</v>
      </c>
      <c r="J12" s="193">
        <f t="shared" si="0"/>
        <v>0.30277777777777776</v>
      </c>
      <c r="K12" s="149">
        <f t="shared" si="1"/>
        <v>0.39305555555555555</v>
      </c>
      <c r="L12" s="149">
        <f aca="true" t="shared" si="4" ref="L12:L20">L11+B12</f>
        <v>0.49374999999999997</v>
      </c>
      <c r="M12" s="149">
        <f t="shared" si="2"/>
        <v>0.5597222222222222</v>
      </c>
      <c r="N12" s="149">
        <f aca="true" t="shared" si="5" ref="N12:N20">N11+B12</f>
        <v>0.6569444444444444</v>
      </c>
      <c r="O12" s="186">
        <f t="shared" si="3"/>
        <v>0.7402777777777778</v>
      </c>
      <c r="S12" s="181"/>
    </row>
    <row r="13" spans="2:19" ht="14.25" customHeight="1">
      <c r="B13" s="185">
        <v>0.0006944444444444445</v>
      </c>
      <c r="C13" s="183">
        <v>4.9</v>
      </c>
      <c r="D13" s="374" t="s">
        <v>269</v>
      </c>
      <c r="E13" s="375"/>
      <c r="F13" s="375"/>
      <c r="G13" s="375"/>
      <c r="H13" s="375"/>
      <c r="I13" s="148" t="s">
        <v>52</v>
      </c>
      <c r="J13" s="193">
        <f>J12+B13</f>
        <v>0.3034722222222222</v>
      </c>
      <c r="K13" s="149">
        <f>K12+B13</f>
        <v>0.39375</v>
      </c>
      <c r="L13" s="149">
        <f>L12+B13</f>
        <v>0.4944444444444444</v>
      </c>
      <c r="M13" s="149">
        <f>M12+B13</f>
        <v>0.5604166666666667</v>
      </c>
      <c r="N13" s="149">
        <f>N12+B13</f>
        <v>0.6576388888888889</v>
      </c>
      <c r="O13" s="186">
        <f>O12+B13</f>
        <v>0.7409722222222223</v>
      </c>
      <c r="S13" s="181"/>
    </row>
    <row r="14" spans="2:19" ht="14.25" customHeight="1">
      <c r="B14" s="185">
        <v>0.0006944444444444445</v>
      </c>
      <c r="C14" s="183">
        <v>6.3</v>
      </c>
      <c r="D14" s="374" t="s">
        <v>270</v>
      </c>
      <c r="E14" s="375"/>
      <c r="F14" s="375"/>
      <c r="G14" s="375"/>
      <c r="H14" s="375"/>
      <c r="I14" s="148" t="s">
        <v>52</v>
      </c>
      <c r="J14" s="193">
        <f>J13+B14</f>
        <v>0.30416666666666664</v>
      </c>
      <c r="K14" s="149">
        <f>K13+B14</f>
        <v>0.39444444444444443</v>
      </c>
      <c r="L14" s="149">
        <f>L13+B14</f>
        <v>0.49513888888888885</v>
      </c>
      <c r="M14" s="149">
        <f>M13+B14</f>
        <v>0.5611111111111111</v>
      </c>
      <c r="N14" s="149">
        <f>N13+B14</f>
        <v>0.6583333333333333</v>
      </c>
      <c r="O14" s="186">
        <f>O13+B14</f>
        <v>0.7416666666666667</v>
      </c>
      <c r="S14" s="181"/>
    </row>
    <row r="15" spans="2:19" ht="14.25" customHeight="1">
      <c r="B15" s="185">
        <v>0.0006944444444444445</v>
      </c>
      <c r="C15" s="183">
        <v>7.1</v>
      </c>
      <c r="D15" s="374" t="s">
        <v>99</v>
      </c>
      <c r="E15" s="375"/>
      <c r="F15" s="375"/>
      <c r="G15" s="375"/>
      <c r="H15" s="375"/>
      <c r="I15" s="148" t="s">
        <v>52</v>
      </c>
      <c r="J15" s="193">
        <f t="shared" si="0"/>
        <v>0.3048611111111111</v>
      </c>
      <c r="K15" s="149">
        <f t="shared" si="1"/>
        <v>0.3951388888888889</v>
      </c>
      <c r="L15" s="149">
        <f t="shared" si="4"/>
        <v>0.4958333333333333</v>
      </c>
      <c r="M15" s="149">
        <f t="shared" si="2"/>
        <v>0.5618055555555556</v>
      </c>
      <c r="N15" s="149">
        <f t="shared" si="5"/>
        <v>0.6590277777777778</v>
      </c>
      <c r="O15" s="186">
        <f t="shared" si="3"/>
        <v>0.7423611111111111</v>
      </c>
      <c r="S15" s="181"/>
    </row>
    <row r="16" spans="2:19" ht="14.25" customHeight="1">
      <c r="B16" s="185">
        <v>0.001388888888888889</v>
      </c>
      <c r="C16" s="183">
        <v>9.6</v>
      </c>
      <c r="D16" s="374" t="s">
        <v>30</v>
      </c>
      <c r="E16" s="375"/>
      <c r="F16" s="375"/>
      <c r="G16" s="375"/>
      <c r="H16" s="375"/>
      <c r="I16" s="148" t="s">
        <v>52</v>
      </c>
      <c r="J16" s="193">
        <f>J15+$B16</f>
        <v>0.30624999999999997</v>
      </c>
      <c r="K16" s="149">
        <f t="shared" si="1"/>
        <v>0.39652777777777776</v>
      </c>
      <c r="L16" s="149">
        <f t="shared" si="4"/>
        <v>0.4972222222222222</v>
      </c>
      <c r="M16" s="193">
        <f>M15+$B16</f>
        <v>0.5631944444444444</v>
      </c>
      <c r="N16" s="149">
        <f t="shared" si="5"/>
        <v>0.6604166666666667</v>
      </c>
      <c r="O16" s="186">
        <f t="shared" si="3"/>
        <v>0.74375</v>
      </c>
      <c r="S16" s="181"/>
    </row>
    <row r="17" spans="2:19" ht="14.25" customHeight="1">
      <c r="B17" s="185">
        <v>0.002777777777777778</v>
      </c>
      <c r="C17" s="183">
        <v>12.2</v>
      </c>
      <c r="D17" s="374" t="s">
        <v>31</v>
      </c>
      <c r="E17" s="375"/>
      <c r="F17" s="375"/>
      <c r="G17" s="375"/>
      <c r="H17" s="375"/>
      <c r="I17" s="148" t="s">
        <v>52</v>
      </c>
      <c r="J17" s="193">
        <f>J16+$B17</f>
        <v>0.30902777777777773</v>
      </c>
      <c r="K17" s="346" t="s">
        <v>228</v>
      </c>
      <c r="L17" s="149">
        <f t="shared" si="4"/>
        <v>0.49999999999999994</v>
      </c>
      <c r="M17" s="193">
        <f>M16+$B17</f>
        <v>0.5659722222222222</v>
      </c>
      <c r="N17" s="149">
        <f t="shared" si="5"/>
        <v>0.6631944444444444</v>
      </c>
      <c r="O17" s="186">
        <f>O16+$B17</f>
        <v>0.7465277777777778</v>
      </c>
      <c r="S17" s="181"/>
    </row>
    <row r="18" spans="2:19" ht="14.25" customHeight="1">
      <c r="B18" s="185">
        <v>0.003472222222222222</v>
      </c>
      <c r="C18" s="183">
        <v>16.2</v>
      </c>
      <c r="D18" s="374" t="s">
        <v>32</v>
      </c>
      <c r="E18" s="375"/>
      <c r="F18" s="375"/>
      <c r="G18" s="375"/>
      <c r="H18" s="375"/>
      <c r="I18" s="148" t="s">
        <v>52</v>
      </c>
      <c r="J18" s="193" t="s">
        <v>52</v>
      </c>
      <c r="K18" s="149" t="s">
        <v>52</v>
      </c>
      <c r="L18" s="149">
        <f t="shared" si="4"/>
        <v>0.5034722222222222</v>
      </c>
      <c r="M18" s="149" t="s">
        <v>52</v>
      </c>
      <c r="N18" s="149">
        <f t="shared" si="5"/>
        <v>0.6666666666666666</v>
      </c>
      <c r="O18" s="186" t="s">
        <v>52</v>
      </c>
      <c r="S18" s="181"/>
    </row>
    <row r="19" spans="2:19" ht="14.25" customHeight="1">
      <c r="B19" s="185">
        <v>0.003472222222222222</v>
      </c>
      <c r="C19" s="183">
        <v>18.5</v>
      </c>
      <c r="D19" s="374" t="s">
        <v>28</v>
      </c>
      <c r="E19" s="375"/>
      <c r="F19" s="375"/>
      <c r="G19" s="375"/>
      <c r="H19" s="375"/>
      <c r="I19" s="148" t="s">
        <v>52</v>
      </c>
      <c r="J19" s="193" t="s">
        <v>52</v>
      </c>
      <c r="K19" s="149" t="s">
        <v>52</v>
      </c>
      <c r="L19" s="149">
        <f t="shared" si="4"/>
        <v>0.5069444444444444</v>
      </c>
      <c r="M19" s="149" t="s">
        <v>52</v>
      </c>
      <c r="N19" s="149">
        <f t="shared" si="5"/>
        <v>0.6701388888888888</v>
      </c>
      <c r="O19" s="186" t="s">
        <v>52</v>
      </c>
      <c r="S19" s="181"/>
    </row>
    <row r="20" spans="2:19" ht="14.25" customHeight="1" thickBot="1">
      <c r="B20" s="189">
        <v>0.0020833333333333333</v>
      </c>
      <c r="C20" s="190">
        <v>19.3</v>
      </c>
      <c r="D20" s="378" t="s">
        <v>33</v>
      </c>
      <c r="E20" s="379"/>
      <c r="F20" s="379"/>
      <c r="G20" s="379"/>
      <c r="H20" s="379"/>
      <c r="I20" s="150" t="s">
        <v>52</v>
      </c>
      <c r="J20" s="211" t="s">
        <v>52</v>
      </c>
      <c r="K20" s="151" t="s">
        <v>52</v>
      </c>
      <c r="L20" s="151">
        <f t="shared" si="4"/>
        <v>0.5090277777777777</v>
      </c>
      <c r="M20" s="151" t="s">
        <v>52</v>
      </c>
      <c r="N20" s="151">
        <f t="shared" si="5"/>
        <v>0.6722222222222222</v>
      </c>
      <c r="O20" s="191" t="s">
        <v>52</v>
      </c>
      <c r="S20" s="181"/>
    </row>
    <row r="21" ht="14.25" customHeight="1" thickTop="1"/>
    <row r="22" spans="3:16" ht="14.25" customHeight="1">
      <c r="C22" s="348"/>
      <c r="D22" s="348"/>
      <c r="E22" s="194"/>
      <c r="F22" s="194"/>
      <c r="G22" s="194"/>
      <c r="H22" s="194" t="s">
        <v>229</v>
      </c>
      <c r="I22" s="195"/>
      <c r="J22" s="195"/>
      <c r="K22" s="196" t="s">
        <v>254</v>
      </c>
      <c r="L22" s="195"/>
      <c r="M22" s="196" t="s">
        <v>257</v>
      </c>
      <c r="N22" s="196">
        <v>0.6680555555555556</v>
      </c>
      <c r="O22" s="196">
        <v>0.75</v>
      </c>
      <c r="P22" s="197"/>
    </row>
    <row r="23" spans="2:16" ht="14.25" customHeight="1">
      <c r="B23" s="348"/>
      <c r="D23" s="357" t="s">
        <v>250</v>
      </c>
      <c r="E23" s="289"/>
      <c r="F23" s="289"/>
      <c r="G23" s="289"/>
      <c r="H23" s="289"/>
      <c r="I23" s="388" t="s">
        <v>258</v>
      </c>
      <c r="J23" s="388"/>
      <c r="K23" s="388"/>
      <c r="L23" s="388"/>
      <c r="M23" s="388"/>
      <c r="N23" s="388"/>
      <c r="O23" s="388"/>
      <c r="P23" s="388"/>
    </row>
    <row r="24" spans="2:16" ht="14.25" customHeight="1">
      <c r="B24" s="348"/>
      <c r="C24" s="348"/>
      <c r="D24" s="348"/>
      <c r="E24" s="194"/>
      <c r="F24" s="194"/>
      <c r="G24" s="194"/>
      <c r="H24" s="194" t="s">
        <v>230</v>
      </c>
      <c r="I24" s="195"/>
      <c r="J24" s="195"/>
      <c r="K24" s="196" t="s">
        <v>255</v>
      </c>
      <c r="L24" s="196">
        <v>0.525</v>
      </c>
      <c r="M24" s="196" t="s">
        <v>256</v>
      </c>
      <c r="N24" s="196">
        <v>0.6673611111111111</v>
      </c>
      <c r="O24" s="196">
        <v>0.7493055555555556</v>
      </c>
      <c r="P24" s="197"/>
    </row>
    <row r="25" spans="4:8" ht="14.25" customHeight="1" thickBot="1">
      <c r="D25" s="290"/>
      <c r="E25" s="290"/>
      <c r="F25" s="290"/>
      <c r="G25" s="290"/>
      <c r="H25" s="290"/>
    </row>
    <row r="26" spans="2:19" ht="14.25" customHeight="1" thickTop="1">
      <c r="B26" s="182"/>
      <c r="C26" s="183">
        <v>0</v>
      </c>
      <c r="D26" s="376" t="s">
        <v>33</v>
      </c>
      <c r="E26" s="377"/>
      <c r="F26" s="377"/>
      <c r="G26" s="377"/>
      <c r="H26" s="377"/>
      <c r="I26" s="146">
        <v>0.24791666666666667</v>
      </c>
      <c r="J26" s="147" t="s">
        <v>52</v>
      </c>
      <c r="K26" s="147" t="s">
        <v>52</v>
      </c>
      <c r="L26" s="147">
        <v>0.5222222222222223</v>
      </c>
      <c r="M26" s="147" t="s">
        <v>52</v>
      </c>
      <c r="N26" s="147">
        <v>0.6749999999999999</v>
      </c>
      <c r="O26" s="184" t="s">
        <v>52</v>
      </c>
      <c r="S26" s="181"/>
    </row>
    <row r="27" spans="2:19" ht="14.25" customHeight="1">
      <c r="B27" s="185">
        <v>0.0020833333333333333</v>
      </c>
      <c r="C27" s="183">
        <v>0.8</v>
      </c>
      <c r="D27" s="374" t="s">
        <v>28</v>
      </c>
      <c r="E27" s="375"/>
      <c r="F27" s="375"/>
      <c r="G27" s="375"/>
      <c r="H27" s="375"/>
      <c r="I27" s="148">
        <f aca="true" t="shared" si="6" ref="I27:I34">I26+$B27</f>
        <v>0.25</v>
      </c>
      <c r="J27" s="149" t="s">
        <v>52</v>
      </c>
      <c r="K27" s="149" t="s">
        <v>52</v>
      </c>
      <c r="L27" s="149">
        <f aca="true" t="shared" si="7" ref="L27:O32">L26+$B27</f>
        <v>0.5243055555555556</v>
      </c>
      <c r="M27" s="149" t="s">
        <v>52</v>
      </c>
      <c r="N27" s="149">
        <f t="shared" si="7"/>
        <v>0.6770833333333333</v>
      </c>
      <c r="O27" s="186" t="s">
        <v>52</v>
      </c>
      <c r="S27" s="181"/>
    </row>
    <row r="28" spans="2:19" ht="14.25" customHeight="1">
      <c r="B28" s="185">
        <v>0.003472222222222222</v>
      </c>
      <c r="C28" s="183">
        <v>3.1</v>
      </c>
      <c r="D28" s="374" t="s">
        <v>32</v>
      </c>
      <c r="E28" s="375"/>
      <c r="F28" s="375"/>
      <c r="G28" s="375"/>
      <c r="H28" s="375"/>
      <c r="I28" s="148">
        <f t="shared" si="6"/>
        <v>0.2534722222222222</v>
      </c>
      <c r="J28" s="149" t="s">
        <v>52</v>
      </c>
      <c r="K28" s="149" t="s">
        <v>52</v>
      </c>
      <c r="L28" s="149">
        <f t="shared" si="7"/>
        <v>0.5277777777777778</v>
      </c>
      <c r="M28" s="149" t="s">
        <v>52</v>
      </c>
      <c r="N28" s="149">
        <f t="shared" si="7"/>
        <v>0.6805555555555555</v>
      </c>
      <c r="O28" s="186" t="s">
        <v>52</v>
      </c>
      <c r="S28" s="181"/>
    </row>
    <row r="29" spans="2:19" ht="14.25" customHeight="1">
      <c r="B29" s="185">
        <v>0.0020833333333333333</v>
      </c>
      <c r="C29" s="183">
        <v>7.1</v>
      </c>
      <c r="D29" s="374" t="s">
        <v>31</v>
      </c>
      <c r="E29" s="375"/>
      <c r="F29" s="375"/>
      <c r="G29" s="375"/>
      <c r="H29" s="375"/>
      <c r="I29" s="148">
        <f t="shared" si="6"/>
        <v>0.25555555555555554</v>
      </c>
      <c r="J29" s="149">
        <v>0.3111111111111111</v>
      </c>
      <c r="K29" s="346" t="s">
        <v>228</v>
      </c>
      <c r="L29" s="149">
        <f t="shared" si="7"/>
        <v>0.5298611111111111</v>
      </c>
      <c r="M29" s="149">
        <v>0.5680555555555555</v>
      </c>
      <c r="N29" s="149">
        <f t="shared" si="7"/>
        <v>0.6826388888888888</v>
      </c>
      <c r="O29" s="186">
        <v>0.748611111111111</v>
      </c>
      <c r="S29" s="181"/>
    </row>
    <row r="30" spans="2:19" ht="14.25" customHeight="1">
      <c r="B30" s="185">
        <v>0.002777777777777778</v>
      </c>
      <c r="C30" s="183">
        <v>9.7</v>
      </c>
      <c r="D30" s="374" t="s">
        <v>30</v>
      </c>
      <c r="E30" s="375"/>
      <c r="F30" s="375"/>
      <c r="G30" s="375"/>
      <c r="H30" s="375"/>
      <c r="I30" s="148">
        <f t="shared" si="6"/>
        <v>0.2583333333333333</v>
      </c>
      <c r="J30" s="149">
        <f>J29+$B30</f>
        <v>0.3138888888888889</v>
      </c>
      <c r="K30" s="149">
        <v>0.40069444444444446</v>
      </c>
      <c r="L30" s="149">
        <f t="shared" si="7"/>
        <v>0.5326388888888889</v>
      </c>
      <c r="M30" s="149">
        <f>M29+$B30</f>
        <v>0.5708333333333333</v>
      </c>
      <c r="N30" s="149">
        <f>N29+3/60/24</f>
        <v>0.6847222222222221</v>
      </c>
      <c r="O30" s="186">
        <f>O29+$B30</f>
        <v>0.7513888888888888</v>
      </c>
      <c r="S30" s="181"/>
    </row>
    <row r="31" spans="2:19" ht="14.25" customHeight="1">
      <c r="B31" s="185">
        <v>0.003472222222222222</v>
      </c>
      <c r="C31" s="183">
        <v>12.2</v>
      </c>
      <c r="D31" s="374" t="s">
        <v>99</v>
      </c>
      <c r="E31" s="375"/>
      <c r="F31" s="375"/>
      <c r="G31" s="375"/>
      <c r="H31" s="375"/>
      <c r="I31" s="148">
        <f t="shared" si="6"/>
        <v>0.2618055555555555</v>
      </c>
      <c r="J31" s="149">
        <f aca="true" t="shared" si="8" ref="J31:J37">J30+B31</f>
        <v>0.3173611111111111</v>
      </c>
      <c r="K31" s="149">
        <f aca="true" t="shared" si="9" ref="K31:K37">K30+B31</f>
        <v>0.4041666666666667</v>
      </c>
      <c r="L31" s="149">
        <f t="shared" si="7"/>
        <v>0.5361111111111111</v>
      </c>
      <c r="M31" s="149">
        <f>M30+$B31</f>
        <v>0.5743055555555555</v>
      </c>
      <c r="N31" s="149">
        <f>N30+3/24/60</f>
        <v>0.6868055555555554</v>
      </c>
      <c r="O31" s="186">
        <f>O30+$B$31</f>
        <v>0.754861111111111</v>
      </c>
      <c r="S31" s="181"/>
    </row>
    <row r="32" spans="2:19" ht="14.25" customHeight="1">
      <c r="B32" s="185">
        <v>0.0006944444444444445</v>
      </c>
      <c r="C32" s="183">
        <v>13</v>
      </c>
      <c r="D32" s="374" t="s">
        <v>270</v>
      </c>
      <c r="E32" s="375"/>
      <c r="F32" s="375"/>
      <c r="G32" s="375"/>
      <c r="H32" s="375"/>
      <c r="I32" s="148">
        <f t="shared" si="6"/>
        <v>0.26249999999999996</v>
      </c>
      <c r="J32" s="149">
        <f t="shared" si="8"/>
        <v>0.31805555555555554</v>
      </c>
      <c r="K32" s="149">
        <f t="shared" si="9"/>
        <v>0.4048611111111111</v>
      </c>
      <c r="L32" s="149">
        <f t="shared" si="7"/>
        <v>0.5368055555555555</v>
      </c>
      <c r="M32" s="149">
        <f t="shared" si="7"/>
        <v>0.575</v>
      </c>
      <c r="N32" s="149">
        <f t="shared" si="7"/>
        <v>0.6874999999999999</v>
      </c>
      <c r="O32" s="186">
        <f t="shared" si="7"/>
        <v>0.7555555555555554</v>
      </c>
      <c r="S32" s="181"/>
    </row>
    <row r="33" spans="2:19" ht="14.25" customHeight="1">
      <c r="B33" s="185">
        <v>0.0006944444444444445</v>
      </c>
      <c r="C33" s="183">
        <v>14.3</v>
      </c>
      <c r="D33" s="374" t="s">
        <v>269</v>
      </c>
      <c r="E33" s="375"/>
      <c r="F33" s="375"/>
      <c r="G33" s="375"/>
      <c r="H33" s="375"/>
      <c r="I33" s="148">
        <f t="shared" si="6"/>
        <v>0.2631944444444444</v>
      </c>
      <c r="J33" s="149">
        <f>J32+B33</f>
        <v>0.31875</v>
      </c>
      <c r="K33" s="149">
        <f>K32+B33</f>
        <v>0.40555555555555556</v>
      </c>
      <c r="L33" s="149">
        <f aca="true" t="shared" si="10" ref="L33:O34">L32+$B33</f>
        <v>0.5375</v>
      </c>
      <c r="M33" s="149">
        <f t="shared" si="10"/>
        <v>0.5756944444444444</v>
      </c>
      <c r="N33" s="149">
        <f t="shared" si="10"/>
        <v>0.6881944444444443</v>
      </c>
      <c r="O33" s="186">
        <f t="shared" si="10"/>
        <v>0.7562499999999999</v>
      </c>
      <c r="S33" s="181"/>
    </row>
    <row r="34" spans="2:19" ht="14.25" customHeight="1">
      <c r="B34" s="185">
        <v>0.0006944444444444445</v>
      </c>
      <c r="C34" s="183">
        <v>14.9</v>
      </c>
      <c r="D34" s="374" t="s">
        <v>29</v>
      </c>
      <c r="E34" s="375"/>
      <c r="F34" s="375"/>
      <c r="G34" s="375"/>
      <c r="H34" s="375"/>
      <c r="I34" s="148">
        <f t="shared" si="6"/>
        <v>0.26388888888888884</v>
      </c>
      <c r="J34" s="149">
        <f>J33+B34</f>
        <v>0.3194444444444444</v>
      </c>
      <c r="K34" s="149">
        <f>K33+B34</f>
        <v>0.40625</v>
      </c>
      <c r="L34" s="149">
        <f t="shared" si="10"/>
        <v>0.5381944444444444</v>
      </c>
      <c r="M34" s="149">
        <f t="shared" si="10"/>
        <v>0.5763888888888888</v>
      </c>
      <c r="N34" s="149">
        <f t="shared" si="10"/>
        <v>0.6888888888888888</v>
      </c>
      <c r="O34" s="186">
        <f t="shared" si="10"/>
        <v>0.7569444444444443</v>
      </c>
      <c r="S34" s="181"/>
    </row>
    <row r="35" spans="2:19" ht="14.25" customHeight="1">
      <c r="B35" s="185">
        <v>0.0006944444444444445</v>
      </c>
      <c r="C35" s="183">
        <v>17.3</v>
      </c>
      <c r="D35" s="374" t="s">
        <v>153</v>
      </c>
      <c r="E35" s="375"/>
      <c r="F35" s="375"/>
      <c r="G35" s="375"/>
      <c r="H35" s="375"/>
      <c r="I35" s="148">
        <f>I34+B35</f>
        <v>0.2645833333333333</v>
      </c>
      <c r="J35" s="149">
        <f t="shared" si="8"/>
        <v>0.32013888888888886</v>
      </c>
      <c r="K35" s="149">
        <f t="shared" si="9"/>
        <v>0.40694444444444444</v>
      </c>
      <c r="L35" s="149">
        <f>L34+B35</f>
        <v>0.5388888888888889</v>
      </c>
      <c r="M35" s="149">
        <f>M34+$B35</f>
        <v>0.5770833333333333</v>
      </c>
      <c r="N35" s="149">
        <f>N34+B35</f>
        <v>0.6895833333333332</v>
      </c>
      <c r="O35" s="186">
        <f>O34+$B35</f>
        <v>0.7576388888888888</v>
      </c>
      <c r="S35" s="181"/>
    </row>
    <row r="36" spans="2:19" ht="14.25" customHeight="1">
      <c r="B36" s="185">
        <v>0.0020833333333333333</v>
      </c>
      <c r="C36" s="183">
        <v>18.6</v>
      </c>
      <c r="D36" s="374" t="s">
        <v>97</v>
      </c>
      <c r="E36" s="375"/>
      <c r="F36" s="375"/>
      <c r="G36" s="375"/>
      <c r="H36" s="375"/>
      <c r="I36" s="148">
        <f>I35+B36</f>
        <v>0.2666666666666666</v>
      </c>
      <c r="J36" s="149">
        <f t="shared" si="8"/>
        <v>0.3222222222222222</v>
      </c>
      <c r="K36" s="149">
        <f t="shared" si="9"/>
        <v>0.40902777777777777</v>
      </c>
      <c r="L36" s="149">
        <f>L35+B36</f>
        <v>0.5409722222222222</v>
      </c>
      <c r="M36" s="149">
        <f>M35+$B36</f>
        <v>0.5791666666666666</v>
      </c>
      <c r="N36" s="149">
        <f>N35+1/24/60</f>
        <v>0.6902777777777777</v>
      </c>
      <c r="O36" s="186">
        <f>O35+$B36</f>
        <v>0.7597222222222221</v>
      </c>
      <c r="S36" s="181"/>
    </row>
    <row r="37" spans="2:19" ht="14.25" customHeight="1" thickBot="1">
      <c r="B37" s="189">
        <v>0.001388888888888889</v>
      </c>
      <c r="C37" s="190">
        <v>19.3</v>
      </c>
      <c r="D37" s="291" t="s">
        <v>20</v>
      </c>
      <c r="E37" s="292"/>
      <c r="F37" s="292"/>
      <c r="G37" s="292"/>
      <c r="H37" s="292"/>
      <c r="I37" s="150">
        <f>I36+B37</f>
        <v>0.2680555555555555</v>
      </c>
      <c r="J37" s="151">
        <f t="shared" si="8"/>
        <v>0.32361111111111107</v>
      </c>
      <c r="K37" s="151">
        <f t="shared" si="9"/>
        <v>0.41041666666666665</v>
      </c>
      <c r="L37" s="151">
        <f>L36+B37</f>
        <v>0.5423611111111111</v>
      </c>
      <c r="M37" s="151">
        <f>M36+$B37</f>
        <v>0.5805555555555555</v>
      </c>
      <c r="N37" s="151">
        <f>N36+B37</f>
        <v>0.6916666666666665</v>
      </c>
      <c r="O37" s="191">
        <f>O36+$B37</f>
        <v>0.761111111111111</v>
      </c>
      <c r="S37" s="181"/>
    </row>
    <row r="38" ht="14.25" customHeight="1" thickTop="1"/>
  </sheetData>
  <sheetProtection selectLockedCells="1" selectUnlockedCells="1"/>
  <mergeCells count="26">
    <mergeCell ref="D12:H12"/>
    <mergeCell ref="D14:H14"/>
    <mergeCell ref="D15:H15"/>
    <mergeCell ref="D16:H16"/>
    <mergeCell ref="D10:H10"/>
    <mergeCell ref="D11:H11"/>
    <mergeCell ref="H5:I5"/>
    <mergeCell ref="D9:H9"/>
    <mergeCell ref="I23:P23"/>
    <mergeCell ref="D19:H19"/>
    <mergeCell ref="I8:O8"/>
    <mergeCell ref="D29:H29"/>
    <mergeCell ref="D17:H17"/>
    <mergeCell ref="D18:H18"/>
    <mergeCell ref="D13:H13"/>
    <mergeCell ref="D20:H20"/>
    <mergeCell ref="D30:H30"/>
    <mergeCell ref="D27:H27"/>
    <mergeCell ref="D26:H26"/>
    <mergeCell ref="D36:H36"/>
    <mergeCell ref="D31:H31"/>
    <mergeCell ref="D34:H34"/>
    <mergeCell ref="D28:H28"/>
    <mergeCell ref="D35:H35"/>
    <mergeCell ref="D33:H33"/>
    <mergeCell ref="D32:H32"/>
  </mergeCells>
  <printOptions/>
  <pageMargins left="0.03937007874015748" right="0.03937007874015748" top="0" bottom="0" header="0.5118110236220472" footer="0.5118110236220472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U31"/>
  <sheetViews>
    <sheetView zoomScale="85" zoomScaleNormal="85" zoomScaleSheetLayoutView="85" zoomScalePageLayoutView="0" workbookViewId="0" topLeftCell="A1">
      <selection activeCell="S27" sqref="S27"/>
    </sheetView>
  </sheetViews>
  <sheetFormatPr defaultColWidth="6.8984375" defaultRowHeight="14.25" customHeight="1"/>
  <cols>
    <col min="1" max="1" width="6.8984375" style="169" customWidth="1"/>
    <col min="2" max="3" width="0" style="169" hidden="1" customWidth="1"/>
    <col min="4" max="8" width="6.8984375" style="169" customWidth="1"/>
    <col min="9" max="21" width="6.8984375" style="179" customWidth="1"/>
    <col min="22" max="16384" width="6.8984375" style="169" customWidth="1"/>
  </cols>
  <sheetData>
    <row r="2" spans="2:19" ht="19.5" customHeight="1">
      <c r="B2" s="277"/>
      <c r="C2" s="277"/>
      <c r="D2" s="277"/>
      <c r="E2" s="277"/>
      <c r="F2" s="277"/>
      <c r="G2" s="277"/>
      <c r="H2" s="172" t="s">
        <v>248</v>
      </c>
      <c r="I2" s="344">
        <v>24</v>
      </c>
      <c r="J2" s="279"/>
      <c r="K2" s="279"/>
      <c r="L2" s="279"/>
      <c r="M2" s="279"/>
      <c r="N2" s="279"/>
      <c r="O2" s="279"/>
      <c r="P2" s="279"/>
      <c r="Q2" s="279"/>
      <c r="R2" s="279"/>
      <c r="S2" s="279"/>
    </row>
    <row r="3" spans="2:7" ht="14.25" customHeight="1">
      <c r="B3" s="277"/>
      <c r="C3" s="277"/>
      <c r="D3" s="274"/>
      <c r="E3" s="274"/>
      <c r="F3" s="274"/>
      <c r="G3" s="293"/>
    </row>
    <row r="4" spans="2:13" ht="14.25" customHeight="1">
      <c r="B4" s="277"/>
      <c r="C4" s="277"/>
      <c r="D4" s="274"/>
      <c r="E4" s="274"/>
      <c r="F4" s="274"/>
      <c r="G4" s="293"/>
      <c r="L4" s="294"/>
      <c r="M4" s="294"/>
    </row>
    <row r="5" spans="2:7" ht="14.25" customHeight="1">
      <c r="B5" s="277"/>
      <c r="C5" s="277"/>
      <c r="D5" s="274"/>
      <c r="E5" s="274"/>
      <c r="F5" s="274"/>
      <c r="G5" s="293"/>
    </row>
    <row r="6" spans="2:7" ht="14.25" customHeight="1" thickBot="1">
      <c r="B6" s="277"/>
      <c r="C6" s="277"/>
      <c r="D6" s="274"/>
      <c r="E6" s="274"/>
      <c r="F6" s="274"/>
      <c r="G6" s="277"/>
    </row>
    <row r="7" spans="4:13" ht="15.75" customHeight="1" thickBot="1">
      <c r="D7" s="295"/>
      <c r="E7" s="295"/>
      <c r="F7" s="295"/>
      <c r="G7" s="295"/>
      <c r="H7" s="295"/>
      <c r="I7" s="380" t="s">
        <v>4</v>
      </c>
      <c r="J7" s="381"/>
      <c r="K7" s="381"/>
      <c r="L7" s="381"/>
      <c r="M7" s="382"/>
    </row>
    <row r="8" spans="9:16" ht="14.25" customHeight="1" thickBot="1">
      <c r="I8" s="179" t="s">
        <v>271</v>
      </c>
      <c r="N8" s="294"/>
      <c r="O8" s="294"/>
      <c r="P8" s="294"/>
    </row>
    <row r="9" spans="2:21" ht="14.25" customHeight="1" thickTop="1">
      <c r="B9" s="173"/>
      <c r="C9" s="174">
        <v>0</v>
      </c>
      <c r="D9" s="376" t="s">
        <v>20</v>
      </c>
      <c r="E9" s="377"/>
      <c r="F9" s="377"/>
      <c r="G9" s="377"/>
      <c r="H9" s="377"/>
      <c r="I9" s="152">
        <v>0.3263888888888889</v>
      </c>
      <c r="J9" s="152">
        <v>0.3993055555555556</v>
      </c>
      <c r="K9" s="152">
        <v>0.4826388888888889</v>
      </c>
      <c r="L9" s="152">
        <v>0.5902777777777778</v>
      </c>
      <c r="M9" s="225">
        <v>0.71875</v>
      </c>
      <c r="S9" s="169"/>
      <c r="T9" s="169"/>
      <c r="U9" s="169"/>
    </row>
    <row r="10" spans="2:21" ht="14.25" customHeight="1">
      <c r="B10" s="175">
        <v>0.001388888888888889</v>
      </c>
      <c r="C10" s="174">
        <v>0.4</v>
      </c>
      <c r="D10" s="374" t="s">
        <v>21</v>
      </c>
      <c r="E10" s="375"/>
      <c r="F10" s="375"/>
      <c r="G10" s="375"/>
      <c r="H10" s="375"/>
      <c r="I10" s="153">
        <f>I9+$B10</f>
        <v>0.3277777777777778</v>
      </c>
      <c r="J10" s="153">
        <f>J9+B10</f>
        <v>0.40069444444444446</v>
      </c>
      <c r="K10" s="153">
        <f aca="true" t="shared" si="0" ref="K10:M11">K9+$B10</f>
        <v>0.4840277777777778</v>
      </c>
      <c r="L10" s="153">
        <f t="shared" si="0"/>
        <v>0.5916666666666667</v>
      </c>
      <c r="M10" s="226">
        <f t="shared" si="0"/>
        <v>0.7201388888888889</v>
      </c>
      <c r="S10" s="169"/>
      <c r="T10" s="169"/>
      <c r="U10" s="169"/>
    </row>
    <row r="11" spans="2:21" ht="14.25" customHeight="1">
      <c r="B11" s="175">
        <v>0.003472222222222222</v>
      </c>
      <c r="C11" s="174">
        <v>1.9</v>
      </c>
      <c r="D11" s="374" t="s">
        <v>35</v>
      </c>
      <c r="E11" s="375"/>
      <c r="F11" s="375"/>
      <c r="G11" s="375"/>
      <c r="H11" s="375"/>
      <c r="I11" s="153">
        <f>I10+$B11</f>
        <v>0.33125</v>
      </c>
      <c r="J11" s="153">
        <f>J10+$B11</f>
        <v>0.4041666666666667</v>
      </c>
      <c r="K11" s="153">
        <f t="shared" si="0"/>
        <v>0.4875</v>
      </c>
      <c r="L11" s="153">
        <f t="shared" si="0"/>
        <v>0.5951388888888889</v>
      </c>
      <c r="M11" s="226">
        <f t="shared" si="0"/>
        <v>0.7236111111111111</v>
      </c>
      <c r="S11" s="169"/>
      <c r="T11" s="169"/>
      <c r="U11" s="169"/>
    </row>
    <row r="12" spans="2:21" ht="14.25" customHeight="1">
      <c r="B12" s="175">
        <v>0.001388888888888889</v>
      </c>
      <c r="C12" s="174">
        <v>3</v>
      </c>
      <c r="D12" s="374" t="s">
        <v>36</v>
      </c>
      <c r="E12" s="375"/>
      <c r="F12" s="375"/>
      <c r="G12" s="375"/>
      <c r="H12" s="375"/>
      <c r="I12" s="153">
        <f>I11+$B12</f>
        <v>0.3326388888888889</v>
      </c>
      <c r="J12" s="153">
        <f>J11+B12</f>
        <v>0.40555555555555556</v>
      </c>
      <c r="K12" s="153">
        <f aca="true" t="shared" si="1" ref="K12:K20">K11+$B12</f>
        <v>0.4888888888888889</v>
      </c>
      <c r="L12" s="153">
        <f aca="true" t="shared" si="2" ref="L12:L20">L11+$B12</f>
        <v>0.5965277777777778</v>
      </c>
      <c r="M12" s="226">
        <f aca="true" t="shared" si="3" ref="M12:M20">M11+$B12</f>
        <v>0.725</v>
      </c>
      <c r="S12" s="169"/>
      <c r="T12" s="169"/>
      <c r="U12" s="169"/>
    </row>
    <row r="13" spans="2:21" ht="14.25" customHeight="1">
      <c r="B13" s="175">
        <v>0.001388888888888889</v>
      </c>
      <c r="C13" s="174">
        <v>3.7</v>
      </c>
      <c r="D13" s="374" t="s">
        <v>37</v>
      </c>
      <c r="E13" s="375"/>
      <c r="F13" s="375"/>
      <c r="G13" s="375"/>
      <c r="H13" s="375"/>
      <c r="I13" s="153">
        <f>I12+$B13</f>
        <v>0.33402777777777776</v>
      </c>
      <c r="J13" s="153">
        <f>J12+B13</f>
        <v>0.40694444444444444</v>
      </c>
      <c r="K13" s="153">
        <f t="shared" si="1"/>
        <v>0.49027777777777776</v>
      </c>
      <c r="L13" s="153">
        <f t="shared" si="2"/>
        <v>0.5979166666666667</v>
      </c>
      <c r="M13" s="226">
        <f t="shared" si="3"/>
        <v>0.7263888888888889</v>
      </c>
      <c r="S13" s="169"/>
      <c r="T13" s="169"/>
      <c r="U13" s="169"/>
    </row>
    <row r="14" spans="2:21" ht="14.25" customHeight="1">
      <c r="B14" s="175">
        <v>0.004166666666666667</v>
      </c>
      <c r="C14" s="174">
        <v>7.5</v>
      </c>
      <c r="D14" s="374" t="s">
        <v>38</v>
      </c>
      <c r="E14" s="375"/>
      <c r="F14" s="375"/>
      <c r="G14" s="375"/>
      <c r="H14" s="375"/>
      <c r="I14" s="153">
        <f>I13+$B14</f>
        <v>0.3381944444444444</v>
      </c>
      <c r="J14" s="153">
        <f>J13+B14</f>
        <v>0.4111111111111111</v>
      </c>
      <c r="K14" s="153">
        <f t="shared" si="1"/>
        <v>0.4944444444444444</v>
      </c>
      <c r="L14" s="153">
        <f t="shared" si="2"/>
        <v>0.6020833333333333</v>
      </c>
      <c r="M14" s="226">
        <f t="shared" si="3"/>
        <v>0.7305555555555555</v>
      </c>
      <c r="S14" s="169"/>
      <c r="T14" s="169"/>
      <c r="U14" s="169"/>
    </row>
    <row r="15" spans="2:21" ht="14.25" customHeight="1">
      <c r="B15" s="175">
        <v>0.0020833333333333333</v>
      </c>
      <c r="C15" s="174">
        <v>10.8</v>
      </c>
      <c r="D15" s="374" t="s">
        <v>39</v>
      </c>
      <c r="E15" s="375"/>
      <c r="F15" s="375"/>
      <c r="G15" s="375"/>
      <c r="H15" s="375"/>
      <c r="I15" s="153" t="s">
        <v>52</v>
      </c>
      <c r="J15" s="153">
        <f aca="true" t="shared" si="4" ref="J15:J20">J14+$B15</f>
        <v>0.4131944444444444</v>
      </c>
      <c r="K15" s="153">
        <f t="shared" si="1"/>
        <v>0.49652777777777773</v>
      </c>
      <c r="L15" s="153">
        <f t="shared" si="2"/>
        <v>0.6041666666666666</v>
      </c>
      <c r="M15" s="226">
        <f t="shared" si="3"/>
        <v>0.7326388888888888</v>
      </c>
      <c r="S15" s="169"/>
      <c r="T15" s="169"/>
      <c r="U15" s="169"/>
    </row>
    <row r="16" spans="2:21" ht="14.25" customHeight="1">
      <c r="B16" s="175">
        <v>0.001388888888888889</v>
      </c>
      <c r="C16" s="174">
        <v>11.6</v>
      </c>
      <c r="D16" s="374" t="s">
        <v>40</v>
      </c>
      <c r="E16" s="375"/>
      <c r="F16" s="375"/>
      <c r="G16" s="375"/>
      <c r="H16" s="375"/>
      <c r="I16" s="153" t="s">
        <v>52</v>
      </c>
      <c r="J16" s="153">
        <f t="shared" si="4"/>
        <v>0.4145833333333333</v>
      </c>
      <c r="K16" s="153">
        <f t="shared" si="1"/>
        <v>0.4979166666666666</v>
      </c>
      <c r="L16" s="153">
        <f t="shared" si="2"/>
        <v>0.6055555555555555</v>
      </c>
      <c r="M16" s="226">
        <f t="shared" si="3"/>
        <v>0.7340277777777777</v>
      </c>
      <c r="S16" s="169"/>
      <c r="T16" s="169"/>
      <c r="U16" s="169"/>
    </row>
    <row r="17" spans="2:21" ht="14.25" customHeight="1">
      <c r="B17" s="175">
        <v>0.0006944444444444445</v>
      </c>
      <c r="C17" s="174">
        <v>12.6</v>
      </c>
      <c r="D17" s="374" t="s">
        <v>231</v>
      </c>
      <c r="E17" s="375"/>
      <c r="F17" s="375"/>
      <c r="G17" s="375"/>
      <c r="H17" s="375"/>
      <c r="I17" s="153" t="s">
        <v>52</v>
      </c>
      <c r="J17" s="153">
        <f t="shared" si="4"/>
        <v>0.41527777777777775</v>
      </c>
      <c r="K17" s="153">
        <f t="shared" si="1"/>
        <v>0.49861111111111106</v>
      </c>
      <c r="L17" s="153">
        <f t="shared" si="2"/>
        <v>0.60625</v>
      </c>
      <c r="M17" s="226">
        <f t="shared" si="3"/>
        <v>0.7347222222222222</v>
      </c>
      <c r="S17" s="169"/>
      <c r="T17" s="169"/>
      <c r="U17" s="169"/>
    </row>
    <row r="18" spans="2:21" ht="14.25" customHeight="1">
      <c r="B18" s="175">
        <v>0.001388888888888889</v>
      </c>
      <c r="C18" s="174">
        <v>13.1</v>
      </c>
      <c r="D18" s="374" t="s">
        <v>92</v>
      </c>
      <c r="E18" s="375"/>
      <c r="F18" s="375"/>
      <c r="G18" s="375"/>
      <c r="H18" s="375"/>
      <c r="I18" s="153" t="s">
        <v>52</v>
      </c>
      <c r="J18" s="153">
        <f t="shared" si="4"/>
        <v>0.41666666666666663</v>
      </c>
      <c r="K18" s="153">
        <f t="shared" si="1"/>
        <v>0.49999999999999994</v>
      </c>
      <c r="L18" s="153">
        <f t="shared" si="2"/>
        <v>0.6076388888888888</v>
      </c>
      <c r="M18" s="226">
        <f t="shared" si="3"/>
        <v>0.736111111111111</v>
      </c>
      <c r="S18" s="169"/>
      <c r="T18" s="169"/>
      <c r="U18" s="169"/>
    </row>
    <row r="19" spans="2:21" ht="14.25" customHeight="1">
      <c r="B19" s="175">
        <v>0.0006944444444444445</v>
      </c>
      <c r="C19" s="174">
        <v>13.6</v>
      </c>
      <c r="D19" s="374" t="s">
        <v>93</v>
      </c>
      <c r="E19" s="375"/>
      <c r="F19" s="375"/>
      <c r="G19" s="375"/>
      <c r="H19" s="375"/>
      <c r="I19" s="153" t="s">
        <v>52</v>
      </c>
      <c r="J19" s="153">
        <f t="shared" si="4"/>
        <v>0.41736111111111107</v>
      </c>
      <c r="K19" s="153">
        <f t="shared" si="1"/>
        <v>0.5006944444444444</v>
      </c>
      <c r="L19" s="153">
        <f t="shared" si="2"/>
        <v>0.6083333333333333</v>
      </c>
      <c r="M19" s="226">
        <f t="shared" si="3"/>
        <v>0.7368055555555555</v>
      </c>
      <c r="S19" s="169"/>
      <c r="T19" s="169"/>
      <c r="U19" s="169"/>
    </row>
    <row r="20" spans="2:21" ht="14.25" customHeight="1" thickBot="1">
      <c r="B20" s="176">
        <v>0.002777777777777778</v>
      </c>
      <c r="C20" s="177">
        <v>15.7</v>
      </c>
      <c r="D20" s="378" t="s">
        <v>41</v>
      </c>
      <c r="E20" s="379"/>
      <c r="F20" s="379"/>
      <c r="G20" s="379"/>
      <c r="H20" s="379"/>
      <c r="I20" s="154" t="s">
        <v>52</v>
      </c>
      <c r="J20" s="154">
        <f t="shared" si="4"/>
        <v>0.42013888888888884</v>
      </c>
      <c r="K20" s="154">
        <f t="shared" si="1"/>
        <v>0.5034722222222222</v>
      </c>
      <c r="L20" s="154">
        <f t="shared" si="2"/>
        <v>0.611111111111111</v>
      </c>
      <c r="M20" s="228">
        <f t="shared" si="3"/>
        <v>0.7395833333333333</v>
      </c>
      <c r="S20" s="169"/>
      <c r="T20" s="169"/>
      <c r="U20" s="169"/>
    </row>
    <row r="21" spans="9:16" ht="14.25" customHeight="1" thickBot="1" thickTop="1">
      <c r="I21" s="351" t="s">
        <v>271</v>
      </c>
      <c r="J21" s="169"/>
      <c r="K21" s="169"/>
      <c r="L21" s="169"/>
      <c r="M21" s="169"/>
      <c r="N21" s="169"/>
      <c r="O21" s="169"/>
      <c r="P21" s="169"/>
    </row>
    <row r="22" spans="2:21" ht="14.25" customHeight="1" thickTop="1">
      <c r="B22" s="173"/>
      <c r="C22" s="174">
        <v>0</v>
      </c>
      <c r="D22" s="376" t="s">
        <v>41</v>
      </c>
      <c r="E22" s="377"/>
      <c r="F22" s="377"/>
      <c r="G22" s="377"/>
      <c r="H22" s="377"/>
      <c r="I22" s="152" t="s">
        <v>52</v>
      </c>
      <c r="J22" s="152">
        <v>0.42083333333333334</v>
      </c>
      <c r="K22" s="152">
        <v>0.5041666666666667</v>
      </c>
      <c r="L22" s="152">
        <v>0.6118055555555556</v>
      </c>
      <c r="M22" s="225">
        <v>0.7402777777777777</v>
      </c>
      <c r="S22" s="169"/>
      <c r="T22" s="169"/>
      <c r="U22" s="169"/>
    </row>
    <row r="23" spans="2:21" ht="14.25" customHeight="1">
      <c r="B23" s="175">
        <v>0.002777777777777778</v>
      </c>
      <c r="C23" s="174">
        <v>3.3</v>
      </c>
      <c r="D23" s="374" t="s">
        <v>42</v>
      </c>
      <c r="E23" s="375"/>
      <c r="F23" s="375"/>
      <c r="G23" s="375"/>
      <c r="H23" s="375"/>
      <c r="I23" s="153" t="s">
        <v>52</v>
      </c>
      <c r="J23" s="153">
        <f aca="true" t="shared" si="5" ref="J23:J30">J22+B23</f>
        <v>0.4236111111111111</v>
      </c>
      <c r="K23" s="153">
        <f aca="true" t="shared" si="6" ref="K23:K30">K22+$B23</f>
        <v>0.5069444444444444</v>
      </c>
      <c r="L23" s="153">
        <f aca="true" t="shared" si="7" ref="L23:L30">L22+$B23</f>
        <v>0.6145833333333334</v>
      </c>
      <c r="M23" s="226">
        <f>M22+$B23</f>
        <v>0.7430555555555555</v>
      </c>
      <c r="S23" s="169"/>
      <c r="T23" s="169"/>
      <c r="U23" s="169"/>
    </row>
    <row r="24" spans="2:21" ht="14.25" customHeight="1">
      <c r="B24" s="175">
        <v>0.003472222222222222</v>
      </c>
      <c r="C24" s="174">
        <v>5.2</v>
      </c>
      <c r="D24" s="374" t="s">
        <v>43</v>
      </c>
      <c r="E24" s="375"/>
      <c r="F24" s="375"/>
      <c r="G24" s="375"/>
      <c r="H24" s="375"/>
      <c r="I24" s="153" t="s">
        <v>52</v>
      </c>
      <c r="J24" s="153">
        <f t="shared" si="5"/>
        <v>0.4270833333333333</v>
      </c>
      <c r="K24" s="153">
        <f t="shared" si="6"/>
        <v>0.5104166666666666</v>
      </c>
      <c r="L24" s="153">
        <f t="shared" si="7"/>
        <v>0.6180555555555556</v>
      </c>
      <c r="M24" s="226">
        <f>M23+$B24</f>
        <v>0.7465277777777777</v>
      </c>
      <c r="S24" s="169"/>
      <c r="T24" s="169"/>
      <c r="U24" s="169"/>
    </row>
    <row r="25" spans="2:21" ht="14.25" customHeight="1">
      <c r="B25" s="175">
        <v>0.0020833333333333333</v>
      </c>
      <c r="C25" s="174">
        <v>7.3</v>
      </c>
      <c r="D25" s="374" t="s">
        <v>38</v>
      </c>
      <c r="E25" s="375"/>
      <c r="F25" s="375"/>
      <c r="G25" s="375"/>
      <c r="H25" s="375"/>
      <c r="I25" s="153">
        <v>0.3423611111111111</v>
      </c>
      <c r="J25" s="153">
        <f t="shared" si="5"/>
        <v>0.42916666666666664</v>
      </c>
      <c r="K25" s="153">
        <f t="shared" si="6"/>
        <v>0.5125</v>
      </c>
      <c r="L25" s="153">
        <f t="shared" si="7"/>
        <v>0.6201388888888889</v>
      </c>
      <c r="M25" s="226" t="s">
        <v>52</v>
      </c>
      <c r="S25" s="169"/>
      <c r="T25" s="169"/>
      <c r="U25" s="169"/>
    </row>
    <row r="26" spans="2:21" ht="14.25" customHeight="1">
      <c r="B26" s="175">
        <v>0.004166666666666667</v>
      </c>
      <c r="C26" s="174">
        <v>11.7</v>
      </c>
      <c r="D26" s="374" t="s">
        <v>37</v>
      </c>
      <c r="E26" s="375"/>
      <c r="F26" s="375"/>
      <c r="G26" s="375"/>
      <c r="H26" s="375"/>
      <c r="I26" s="153">
        <f>I25+$B26</f>
        <v>0.34652777777777777</v>
      </c>
      <c r="J26" s="153">
        <f t="shared" si="5"/>
        <v>0.4333333333333333</v>
      </c>
      <c r="K26" s="153">
        <f t="shared" si="6"/>
        <v>0.5166666666666666</v>
      </c>
      <c r="L26" s="153">
        <f t="shared" si="7"/>
        <v>0.6243055555555556</v>
      </c>
      <c r="M26" s="226" t="s">
        <v>52</v>
      </c>
      <c r="S26" s="169"/>
      <c r="T26" s="169"/>
      <c r="U26" s="169"/>
    </row>
    <row r="27" spans="2:21" ht="14.25" customHeight="1">
      <c r="B27" s="175">
        <v>0.001388888888888889</v>
      </c>
      <c r="C27" s="174">
        <v>12.4</v>
      </c>
      <c r="D27" s="374" t="s">
        <v>36</v>
      </c>
      <c r="E27" s="375"/>
      <c r="F27" s="375"/>
      <c r="G27" s="375"/>
      <c r="H27" s="375"/>
      <c r="I27" s="153">
        <f>I26+$B27</f>
        <v>0.34791666666666665</v>
      </c>
      <c r="J27" s="153">
        <f t="shared" si="5"/>
        <v>0.4347222222222222</v>
      </c>
      <c r="K27" s="153">
        <f t="shared" si="6"/>
        <v>0.5180555555555555</v>
      </c>
      <c r="L27" s="153">
        <f t="shared" si="7"/>
        <v>0.6256944444444444</v>
      </c>
      <c r="M27" s="226" t="s">
        <v>52</v>
      </c>
      <c r="S27" s="169"/>
      <c r="T27" s="169"/>
      <c r="U27" s="169"/>
    </row>
    <row r="28" spans="2:21" ht="14.25" customHeight="1">
      <c r="B28" s="175">
        <v>0.0020833333333333333</v>
      </c>
      <c r="C28" s="174">
        <v>14.3</v>
      </c>
      <c r="D28" s="374" t="s">
        <v>34</v>
      </c>
      <c r="E28" s="375"/>
      <c r="F28" s="375"/>
      <c r="G28" s="375"/>
      <c r="H28" s="375"/>
      <c r="I28" s="153">
        <f>I27+$B28</f>
        <v>0.35</v>
      </c>
      <c r="J28" s="153">
        <f t="shared" si="5"/>
        <v>0.4368055555555555</v>
      </c>
      <c r="K28" s="153">
        <f t="shared" si="6"/>
        <v>0.5201388888888888</v>
      </c>
      <c r="L28" s="153">
        <f t="shared" si="7"/>
        <v>0.6277777777777778</v>
      </c>
      <c r="M28" s="226" t="s">
        <v>52</v>
      </c>
      <c r="S28" s="169"/>
      <c r="T28" s="169"/>
      <c r="U28" s="169"/>
    </row>
    <row r="29" spans="2:21" ht="14.25" customHeight="1">
      <c r="B29" s="175">
        <v>0.003472222222222222</v>
      </c>
      <c r="C29" s="174">
        <v>15.8</v>
      </c>
      <c r="D29" s="374" t="s">
        <v>21</v>
      </c>
      <c r="E29" s="375"/>
      <c r="F29" s="375"/>
      <c r="G29" s="375"/>
      <c r="H29" s="375"/>
      <c r="I29" s="153">
        <f>I28+$B29</f>
        <v>0.3534722222222222</v>
      </c>
      <c r="J29" s="153">
        <f t="shared" si="5"/>
        <v>0.4402777777777777</v>
      </c>
      <c r="K29" s="153">
        <f t="shared" si="6"/>
        <v>0.523611111111111</v>
      </c>
      <c r="L29" s="153">
        <f t="shared" si="7"/>
        <v>0.63125</v>
      </c>
      <c r="M29" s="226" t="s">
        <v>52</v>
      </c>
      <c r="S29" s="169"/>
      <c r="T29" s="169"/>
      <c r="U29" s="169"/>
    </row>
    <row r="30" spans="2:21" ht="14.25" customHeight="1" thickBot="1">
      <c r="B30" s="176">
        <v>0.001388888888888889</v>
      </c>
      <c r="C30" s="177">
        <v>16.2</v>
      </c>
      <c r="D30" s="378" t="s">
        <v>20</v>
      </c>
      <c r="E30" s="379"/>
      <c r="F30" s="379"/>
      <c r="G30" s="379"/>
      <c r="H30" s="379"/>
      <c r="I30" s="154">
        <f>I29+$B30</f>
        <v>0.35486111111111107</v>
      </c>
      <c r="J30" s="154">
        <f t="shared" si="5"/>
        <v>0.4416666666666666</v>
      </c>
      <c r="K30" s="154">
        <f t="shared" si="6"/>
        <v>0.5249999999999999</v>
      </c>
      <c r="L30" s="154">
        <f t="shared" si="7"/>
        <v>0.6326388888888889</v>
      </c>
      <c r="M30" s="228" t="s">
        <v>52</v>
      </c>
      <c r="S30" s="169"/>
      <c r="T30" s="169"/>
      <c r="U30" s="169"/>
    </row>
    <row r="31" spans="9:18" ht="14.25" customHeight="1" thickTop="1">
      <c r="I31" s="169"/>
      <c r="J31" s="169"/>
      <c r="K31" s="169"/>
      <c r="L31" s="169"/>
      <c r="M31" s="169"/>
      <c r="N31" s="169"/>
      <c r="O31" s="169"/>
      <c r="P31" s="169"/>
      <c r="Q31" s="169"/>
      <c r="R31" s="169"/>
    </row>
  </sheetData>
  <sheetProtection selectLockedCells="1" selectUnlockedCells="1"/>
  <mergeCells count="22">
    <mergeCell ref="I7:M7"/>
    <mergeCell ref="D30:H30"/>
    <mergeCell ref="D18:H18"/>
    <mergeCell ref="D19:H19"/>
    <mergeCell ref="D14:H14"/>
    <mergeCell ref="D22:H22"/>
    <mergeCell ref="D23:H23"/>
    <mergeCell ref="D24:H24"/>
    <mergeCell ref="D16:H16"/>
    <mergeCell ref="D28:H28"/>
    <mergeCell ref="D29:H29"/>
    <mergeCell ref="D25:H25"/>
    <mergeCell ref="D26:H26"/>
    <mergeCell ref="D27:H27"/>
    <mergeCell ref="D13:H13"/>
    <mergeCell ref="D20:H20"/>
    <mergeCell ref="D9:H9"/>
    <mergeCell ref="D10:H10"/>
    <mergeCell ref="D11:H11"/>
    <mergeCell ref="D12:H12"/>
    <mergeCell ref="D17:H17"/>
    <mergeCell ref="D15:H15"/>
  </mergeCells>
  <printOptions/>
  <pageMargins left="0.03937007874015748" right="0.03937007874015748" top="0" bottom="0" header="0.5118110236220472" footer="0.5118110236220472"/>
  <pageSetup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J67"/>
  <sheetViews>
    <sheetView zoomScale="85" zoomScaleNormal="85" zoomScaleSheetLayoutView="85" zoomScalePageLayoutView="0" workbookViewId="0" topLeftCell="A16">
      <selection activeCell="Z4" sqref="Z4"/>
    </sheetView>
  </sheetViews>
  <sheetFormatPr defaultColWidth="6.8984375" defaultRowHeight="14.25" customHeight="1"/>
  <cols>
    <col min="1" max="1" width="6.8984375" style="181" customWidth="1"/>
    <col min="2" max="3" width="0" style="181" hidden="1" customWidth="1"/>
    <col min="4" max="8" width="6.8984375" style="181" customWidth="1"/>
    <col min="9" max="36" width="6.8984375" style="180" customWidth="1"/>
    <col min="37" max="16384" width="6.8984375" style="181" customWidth="1"/>
  </cols>
  <sheetData>
    <row r="2" spans="2:9" ht="19.5" customHeight="1">
      <c r="B2" s="280"/>
      <c r="C2" s="280"/>
      <c r="D2" s="280"/>
      <c r="E2" s="280"/>
      <c r="F2" s="280"/>
      <c r="H2" s="172" t="s">
        <v>248</v>
      </c>
      <c r="I2" s="344">
        <v>25</v>
      </c>
    </row>
    <row r="3" spans="2:6" ht="14.25" customHeight="1">
      <c r="B3" s="280"/>
      <c r="C3" s="280"/>
      <c r="D3" s="356"/>
      <c r="E3" s="274"/>
      <c r="F3" s="274"/>
    </row>
    <row r="4" spans="2:15" ht="14.25" customHeight="1">
      <c r="B4" s="280"/>
      <c r="C4" s="280"/>
      <c r="D4" s="356"/>
      <c r="E4" s="274"/>
      <c r="F4" s="274"/>
      <c r="N4" s="283"/>
      <c r="O4" s="283"/>
    </row>
    <row r="5" spans="2:6" ht="14.25" customHeight="1">
      <c r="B5" s="280"/>
      <c r="C5" s="280"/>
      <c r="D5" s="356"/>
      <c r="E5" s="274"/>
      <c r="F5" s="274"/>
    </row>
    <row r="6" spans="2:7" ht="14.25" customHeight="1" thickBot="1">
      <c r="B6" s="280"/>
      <c r="C6" s="280"/>
      <c r="D6" s="356"/>
      <c r="E6" s="274"/>
      <c r="F6" s="274"/>
      <c r="G6" s="296"/>
    </row>
    <row r="7" spans="9:24" ht="14.25" customHeight="1" thickBot="1">
      <c r="I7" s="384" t="s">
        <v>4</v>
      </c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386"/>
      <c r="V7" s="384" t="s">
        <v>5</v>
      </c>
      <c r="W7" s="386"/>
      <c r="X7" s="353"/>
    </row>
    <row r="8" spans="4:36" ht="14.25" customHeight="1" thickBot="1">
      <c r="D8" s="288"/>
      <c r="E8" s="288"/>
      <c r="F8" s="288"/>
      <c r="G8" s="288"/>
      <c r="H8" s="288"/>
      <c r="M8" s="352" t="s">
        <v>271</v>
      </c>
      <c r="AJ8" s="181"/>
    </row>
    <row r="9" spans="2:36" ht="14.25" customHeight="1" thickTop="1">
      <c r="B9" s="182"/>
      <c r="C9" s="200">
        <v>0</v>
      </c>
      <c r="D9" s="376" t="s">
        <v>44</v>
      </c>
      <c r="E9" s="377"/>
      <c r="F9" s="377"/>
      <c r="G9" s="377"/>
      <c r="H9" s="346" t="s">
        <v>251</v>
      </c>
      <c r="I9" s="297" t="s">
        <v>52</v>
      </c>
      <c r="J9" s="157" t="s">
        <v>52</v>
      </c>
      <c r="K9" s="147">
        <v>0.2604166666666667</v>
      </c>
      <c r="L9" s="147">
        <v>0.3055555555555555</v>
      </c>
      <c r="M9" s="147" t="s">
        <v>52</v>
      </c>
      <c r="N9" s="147" t="s">
        <v>52</v>
      </c>
      <c r="O9" s="147" t="s">
        <v>52</v>
      </c>
      <c r="P9" s="147">
        <v>0.4673611111111111</v>
      </c>
      <c r="Q9" s="147" t="s">
        <v>52</v>
      </c>
      <c r="R9" s="157" t="s">
        <v>52</v>
      </c>
      <c r="S9" s="147">
        <v>0.638888888888889</v>
      </c>
      <c r="T9" s="147" t="s">
        <v>52</v>
      </c>
      <c r="U9" s="201" t="s">
        <v>52</v>
      </c>
      <c r="V9" s="202" t="s">
        <v>52</v>
      </c>
      <c r="W9" s="198" t="s">
        <v>52</v>
      </c>
      <c r="AJ9" s="181"/>
    </row>
    <row r="10" spans="2:36" ht="14.25" customHeight="1">
      <c r="B10" s="185">
        <v>0.0006944444444444445</v>
      </c>
      <c r="C10" s="200">
        <v>1.2</v>
      </c>
      <c r="D10" s="374" t="s">
        <v>45</v>
      </c>
      <c r="E10" s="375"/>
      <c r="F10" s="375"/>
      <c r="G10" s="375"/>
      <c r="H10" s="375"/>
      <c r="I10" s="144" t="s">
        <v>52</v>
      </c>
      <c r="J10" s="145" t="s">
        <v>52</v>
      </c>
      <c r="K10" s="149">
        <f aca="true" t="shared" si="0" ref="K10:L12">K9+$B10</f>
        <v>0.2611111111111111</v>
      </c>
      <c r="L10" s="149">
        <f t="shared" si="0"/>
        <v>0.30624999999999997</v>
      </c>
      <c r="M10" s="149" t="s">
        <v>52</v>
      </c>
      <c r="N10" s="149" t="s">
        <v>52</v>
      </c>
      <c r="O10" s="149" t="s">
        <v>52</v>
      </c>
      <c r="P10" s="149">
        <f aca="true" t="shared" si="1" ref="P10:P19">P9+$B10</f>
        <v>0.46805555555555556</v>
      </c>
      <c r="Q10" s="149" t="s">
        <v>52</v>
      </c>
      <c r="R10" s="145" t="s">
        <v>52</v>
      </c>
      <c r="S10" s="149">
        <f aca="true" t="shared" si="2" ref="S10:S19">S9+$B10</f>
        <v>0.6395833333333334</v>
      </c>
      <c r="T10" s="149" t="s">
        <v>52</v>
      </c>
      <c r="U10" s="197" t="s">
        <v>52</v>
      </c>
      <c r="V10" s="204" t="s">
        <v>52</v>
      </c>
      <c r="W10" s="187" t="s">
        <v>52</v>
      </c>
      <c r="AJ10" s="181"/>
    </row>
    <row r="11" spans="2:36" ht="14.25" customHeight="1">
      <c r="B11" s="185">
        <v>0.001388888888888889</v>
      </c>
      <c r="C11" s="200">
        <v>3.2</v>
      </c>
      <c r="D11" s="374" t="s">
        <v>46</v>
      </c>
      <c r="E11" s="375"/>
      <c r="F11" s="375"/>
      <c r="G11" s="375"/>
      <c r="H11" s="375"/>
      <c r="I11" s="144" t="s">
        <v>52</v>
      </c>
      <c r="J11" s="145" t="s">
        <v>52</v>
      </c>
      <c r="K11" s="149">
        <f t="shared" si="0"/>
        <v>0.2625</v>
      </c>
      <c r="L11" s="149">
        <f t="shared" si="0"/>
        <v>0.30763888888888885</v>
      </c>
      <c r="M11" s="149" t="s">
        <v>52</v>
      </c>
      <c r="N11" s="149" t="s">
        <v>52</v>
      </c>
      <c r="O11" s="149" t="s">
        <v>52</v>
      </c>
      <c r="P11" s="149">
        <f t="shared" si="1"/>
        <v>0.46944444444444444</v>
      </c>
      <c r="Q11" s="149" t="s">
        <v>52</v>
      </c>
      <c r="R11" s="145" t="s">
        <v>52</v>
      </c>
      <c r="S11" s="149">
        <f t="shared" si="2"/>
        <v>0.6409722222222223</v>
      </c>
      <c r="T11" s="149" t="s">
        <v>52</v>
      </c>
      <c r="U11" s="203" t="s">
        <v>52</v>
      </c>
      <c r="V11" s="204" t="s">
        <v>52</v>
      </c>
      <c r="W11" s="187" t="s">
        <v>52</v>
      </c>
      <c r="AJ11" s="181"/>
    </row>
    <row r="12" spans="2:36" ht="14.25" customHeight="1">
      <c r="B12" s="185">
        <v>0.001388888888888889</v>
      </c>
      <c r="C12" s="183">
        <v>0</v>
      </c>
      <c r="D12" s="374" t="s">
        <v>57</v>
      </c>
      <c r="E12" s="375"/>
      <c r="F12" s="375"/>
      <c r="G12" s="375"/>
      <c r="H12" s="375"/>
      <c r="I12" s="148" t="s">
        <v>52</v>
      </c>
      <c r="J12" s="149">
        <v>0.24305555555555555</v>
      </c>
      <c r="K12" s="149">
        <f t="shared" si="0"/>
        <v>0.2638888888888889</v>
      </c>
      <c r="L12" s="149">
        <f t="shared" si="0"/>
        <v>0.30902777777777773</v>
      </c>
      <c r="M12" s="149" t="s">
        <v>52</v>
      </c>
      <c r="N12" s="149" t="s">
        <v>52</v>
      </c>
      <c r="O12" s="149">
        <v>0.3958333333333333</v>
      </c>
      <c r="P12" s="149">
        <f t="shared" si="1"/>
        <v>0.4708333333333333</v>
      </c>
      <c r="Q12" s="149">
        <v>0.5659722222222222</v>
      </c>
      <c r="R12" s="145" t="s">
        <v>52</v>
      </c>
      <c r="S12" s="149">
        <f t="shared" si="2"/>
        <v>0.6423611111111112</v>
      </c>
      <c r="T12" s="149">
        <v>0.7361111111111112</v>
      </c>
      <c r="U12" s="205">
        <v>0.8125</v>
      </c>
      <c r="V12" s="206" t="s">
        <v>52</v>
      </c>
      <c r="W12" s="186" t="s">
        <v>52</v>
      </c>
      <c r="X12" s="248"/>
      <c r="Y12" s="248"/>
      <c r="AJ12" s="181"/>
    </row>
    <row r="13" spans="2:36" ht="14.25" customHeight="1">
      <c r="B13" s="185">
        <v>0.001388888888888889</v>
      </c>
      <c r="C13" s="183">
        <v>1.5</v>
      </c>
      <c r="D13" s="374" t="s">
        <v>48</v>
      </c>
      <c r="E13" s="375"/>
      <c r="F13" s="375"/>
      <c r="G13" s="375"/>
      <c r="H13" s="375"/>
      <c r="I13" s="148" t="s">
        <v>52</v>
      </c>
      <c r="J13" s="149">
        <f>J12+$B13</f>
        <v>0.24444444444444444</v>
      </c>
      <c r="K13" s="149">
        <f aca="true" t="shared" si="3" ref="K13:K20">K12+B13</f>
        <v>0.2652777777777778</v>
      </c>
      <c r="L13" s="149">
        <f aca="true" t="shared" si="4" ref="L13:L19">L12+$B13</f>
        <v>0.3104166666666666</v>
      </c>
      <c r="M13" s="149" t="s">
        <v>52</v>
      </c>
      <c r="N13" s="149" t="s">
        <v>52</v>
      </c>
      <c r="O13" s="149">
        <f aca="true" t="shared" si="5" ref="O13:O20">O12+B13</f>
        <v>0.3972222222222222</v>
      </c>
      <c r="P13" s="149">
        <f t="shared" si="1"/>
        <v>0.4722222222222222</v>
      </c>
      <c r="Q13" s="149">
        <f aca="true" t="shared" si="6" ref="Q13:Q20">Q12+B13</f>
        <v>0.5673611111111111</v>
      </c>
      <c r="R13" s="145" t="s">
        <v>52</v>
      </c>
      <c r="S13" s="149">
        <f t="shared" si="2"/>
        <v>0.64375</v>
      </c>
      <c r="T13" s="149">
        <f aca="true" t="shared" si="7" ref="T13:T19">T12+$B13</f>
        <v>0.7375</v>
      </c>
      <c r="U13" s="205">
        <f aca="true" t="shared" si="8" ref="U13:U20">U12+B13</f>
        <v>0.8138888888888889</v>
      </c>
      <c r="V13" s="206" t="s">
        <v>52</v>
      </c>
      <c r="W13" s="186" t="s">
        <v>52</v>
      </c>
      <c r="X13" s="248"/>
      <c r="Y13" s="248"/>
      <c r="AJ13" s="181"/>
    </row>
    <row r="14" spans="2:36" ht="14.25" customHeight="1">
      <c r="B14" s="185">
        <v>0.0006944444444444445</v>
      </c>
      <c r="C14" s="183">
        <v>2.2</v>
      </c>
      <c r="D14" s="374" t="s">
        <v>49</v>
      </c>
      <c r="E14" s="375"/>
      <c r="F14" s="375"/>
      <c r="G14" s="375"/>
      <c r="H14" s="375"/>
      <c r="I14" s="148" t="s">
        <v>52</v>
      </c>
      <c r="J14" s="149">
        <f>J13+B14</f>
        <v>0.24513888888888888</v>
      </c>
      <c r="K14" s="149">
        <f t="shared" si="3"/>
        <v>0.2659722222222222</v>
      </c>
      <c r="L14" s="149">
        <f t="shared" si="4"/>
        <v>0.31111111111111106</v>
      </c>
      <c r="M14" s="149" t="s">
        <v>52</v>
      </c>
      <c r="N14" s="149" t="s">
        <v>52</v>
      </c>
      <c r="O14" s="149">
        <f t="shared" si="5"/>
        <v>0.39791666666666664</v>
      </c>
      <c r="P14" s="149">
        <f t="shared" si="1"/>
        <v>0.47291666666666665</v>
      </c>
      <c r="Q14" s="149">
        <f t="shared" si="6"/>
        <v>0.5680555555555555</v>
      </c>
      <c r="R14" s="145" t="s">
        <v>52</v>
      </c>
      <c r="S14" s="149">
        <f t="shared" si="2"/>
        <v>0.6444444444444445</v>
      </c>
      <c r="T14" s="149">
        <f t="shared" si="7"/>
        <v>0.7381944444444445</v>
      </c>
      <c r="U14" s="205">
        <f t="shared" si="8"/>
        <v>0.8145833333333333</v>
      </c>
      <c r="V14" s="206" t="s">
        <v>52</v>
      </c>
      <c r="W14" s="186" t="s">
        <v>52</v>
      </c>
      <c r="X14" s="248"/>
      <c r="Y14" s="248"/>
      <c r="AJ14" s="181"/>
    </row>
    <row r="15" spans="2:36" ht="14.25" customHeight="1">
      <c r="B15" s="185">
        <v>0.0020833333333333333</v>
      </c>
      <c r="C15" s="183">
        <v>2.7</v>
      </c>
      <c r="D15" s="374" t="s">
        <v>11</v>
      </c>
      <c r="E15" s="375"/>
      <c r="F15" s="375"/>
      <c r="G15" s="375"/>
      <c r="H15" s="375"/>
      <c r="I15" s="148" t="s">
        <v>52</v>
      </c>
      <c r="J15" s="149">
        <f>J14+2/24/60</f>
        <v>0.24652777777777776</v>
      </c>
      <c r="K15" s="149">
        <f t="shared" si="3"/>
        <v>0.26805555555555555</v>
      </c>
      <c r="L15" s="149">
        <f t="shared" si="4"/>
        <v>0.3131944444444444</v>
      </c>
      <c r="M15" s="149" t="s">
        <v>52</v>
      </c>
      <c r="N15" s="149" t="s">
        <v>52</v>
      </c>
      <c r="O15" s="149">
        <f t="shared" si="5"/>
        <v>0.39999999999999997</v>
      </c>
      <c r="P15" s="149">
        <f t="shared" si="1"/>
        <v>0.475</v>
      </c>
      <c r="Q15" s="149">
        <f t="shared" si="6"/>
        <v>0.5701388888888889</v>
      </c>
      <c r="R15" s="145" t="s">
        <v>52</v>
      </c>
      <c r="S15" s="149">
        <f t="shared" si="2"/>
        <v>0.6465277777777778</v>
      </c>
      <c r="T15" s="149">
        <f t="shared" si="7"/>
        <v>0.7402777777777778</v>
      </c>
      <c r="U15" s="205">
        <f t="shared" si="8"/>
        <v>0.8166666666666667</v>
      </c>
      <c r="V15" s="206" t="s">
        <v>52</v>
      </c>
      <c r="W15" s="186" t="s">
        <v>52</v>
      </c>
      <c r="X15" s="248"/>
      <c r="Y15" s="248"/>
      <c r="AJ15" s="181"/>
    </row>
    <row r="16" spans="2:36" ht="14.25" customHeight="1">
      <c r="B16" s="185">
        <v>0.0006944444444444445</v>
      </c>
      <c r="C16" s="183">
        <v>3.4</v>
      </c>
      <c r="D16" s="374" t="s">
        <v>214</v>
      </c>
      <c r="E16" s="375"/>
      <c r="F16" s="375"/>
      <c r="G16" s="375"/>
      <c r="H16" s="375"/>
      <c r="I16" s="148" t="s">
        <v>52</v>
      </c>
      <c r="J16" s="149">
        <f>J15+1/24/60</f>
        <v>0.2472222222222222</v>
      </c>
      <c r="K16" s="149">
        <f t="shared" si="3"/>
        <v>0.26875</v>
      </c>
      <c r="L16" s="149">
        <f t="shared" si="4"/>
        <v>0.31388888888888883</v>
      </c>
      <c r="M16" s="149" t="s">
        <v>52</v>
      </c>
      <c r="N16" s="149" t="s">
        <v>52</v>
      </c>
      <c r="O16" s="149">
        <f t="shared" si="5"/>
        <v>0.4006944444444444</v>
      </c>
      <c r="P16" s="149">
        <f t="shared" si="1"/>
        <v>0.4756944444444444</v>
      </c>
      <c r="Q16" s="149">
        <f t="shared" si="6"/>
        <v>0.5708333333333333</v>
      </c>
      <c r="R16" s="145" t="s">
        <v>52</v>
      </c>
      <c r="S16" s="149">
        <f t="shared" si="2"/>
        <v>0.6472222222222223</v>
      </c>
      <c r="T16" s="149">
        <f t="shared" si="7"/>
        <v>0.7409722222222223</v>
      </c>
      <c r="U16" s="205">
        <f t="shared" si="8"/>
        <v>0.8173611111111111</v>
      </c>
      <c r="V16" s="206" t="s">
        <v>52</v>
      </c>
      <c r="W16" s="186" t="s">
        <v>52</v>
      </c>
      <c r="X16" s="248"/>
      <c r="Y16" s="248"/>
      <c r="AJ16" s="181"/>
    </row>
    <row r="17" spans="2:36" ht="14.25" customHeight="1">
      <c r="B17" s="185">
        <v>0.0020833333333333333</v>
      </c>
      <c r="C17" s="183">
        <v>4</v>
      </c>
      <c r="D17" s="374" t="s">
        <v>10</v>
      </c>
      <c r="E17" s="375"/>
      <c r="F17" s="375"/>
      <c r="G17" s="375"/>
      <c r="H17" s="375"/>
      <c r="I17" s="148" t="s">
        <v>52</v>
      </c>
      <c r="J17" s="149">
        <f>J16+1/24/60</f>
        <v>0.24791666666666665</v>
      </c>
      <c r="K17" s="149">
        <f t="shared" si="3"/>
        <v>0.2708333333333333</v>
      </c>
      <c r="L17" s="149">
        <f t="shared" si="4"/>
        <v>0.31597222222222215</v>
      </c>
      <c r="M17" s="149" t="s">
        <v>52</v>
      </c>
      <c r="N17" s="149" t="s">
        <v>52</v>
      </c>
      <c r="O17" s="149">
        <f t="shared" si="5"/>
        <v>0.40277777777777773</v>
      </c>
      <c r="P17" s="149">
        <f t="shared" si="1"/>
        <v>0.47777777777777775</v>
      </c>
      <c r="Q17" s="149">
        <f t="shared" si="6"/>
        <v>0.5729166666666666</v>
      </c>
      <c r="R17" s="145" t="s">
        <v>52</v>
      </c>
      <c r="S17" s="149">
        <f t="shared" si="2"/>
        <v>0.6493055555555556</v>
      </c>
      <c r="T17" s="149">
        <f t="shared" si="7"/>
        <v>0.7430555555555556</v>
      </c>
      <c r="U17" s="205">
        <f t="shared" si="8"/>
        <v>0.8194444444444444</v>
      </c>
      <c r="V17" s="206" t="s">
        <v>52</v>
      </c>
      <c r="W17" s="186" t="s">
        <v>52</v>
      </c>
      <c r="X17" s="248"/>
      <c r="Y17" s="248"/>
      <c r="AJ17" s="181"/>
    </row>
    <row r="18" spans="2:36" ht="14.25" customHeight="1">
      <c r="B18" s="185">
        <v>0.0006944444444444445</v>
      </c>
      <c r="C18" s="183">
        <v>4.5</v>
      </c>
      <c r="D18" s="374" t="s">
        <v>20</v>
      </c>
      <c r="E18" s="375"/>
      <c r="F18" s="375"/>
      <c r="G18" s="375"/>
      <c r="H18" s="375"/>
      <c r="I18" s="148">
        <v>0.1840277777777778</v>
      </c>
      <c r="J18" s="149">
        <f>J17+B18</f>
        <v>0.2486111111111111</v>
      </c>
      <c r="K18" s="149">
        <f t="shared" si="3"/>
        <v>0.27152777777777776</v>
      </c>
      <c r="L18" s="149">
        <f t="shared" si="4"/>
        <v>0.3166666666666666</v>
      </c>
      <c r="M18" s="149">
        <v>0.3229166666666667</v>
      </c>
      <c r="N18" s="149">
        <v>0.375</v>
      </c>
      <c r="O18" s="149">
        <f t="shared" si="5"/>
        <v>0.4034722222222222</v>
      </c>
      <c r="P18" s="149">
        <f t="shared" si="1"/>
        <v>0.4784722222222222</v>
      </c>
      <c r="Q18" s="149">
        <f t="shared" si="6"/>
        <v>0.5736111111111111</v>
      </c>
      <c r="R18" s="149">
        <v>0.6006944444444444</v>
      </c>
      <c r="S18" s="149">
        <f t="shared" si="2"/>
        <v>0.65</v>
      </c>
      <c r="T18" s="149">
        <f t="shared" si="7"/>
        <v>0.74375</v>
      </c>
      <c r="U18" s="205">
        <f t="shared" si="8"/>
        <v>0.8201388888888889</v>
      </c>
      <c r="V18" s="206">
        <v>0.4152777777777778</v>
      </c>
      <c r="W18" s="186">
        <v>0.5854166666666667</v>
      </c>
      <c r="X18" s="248"/>
      <c r="Y18" s="248"/>
      <c r="AJ18" s="181"/>
    </row>
    <row r="19" spans="2:36" ht="14.25" customHeight="1">
      <c r="B19" s="185">
        <v>0.001388888888888889</v>
      </c>
      <c r="C19" s="183">
        <v>4.9</v>
      </c>
      <c r="D19" s="374" t="s">
        <v>21</v>
      </c>
      <c r="E19" s="375"/>
      <c r="F19" s="375"/>
      <c r="G19" s="375"/>
      <c r="H19" s="375"/>
      <c r="I19" s="148">
        <f>I18+B19</f>
        <v>0.18541666666666667</v>
      </c>
      <c r="J19" s="149">
        <f>J18+B19</f>
        <v>0.24999999999999997</v>
      </c>
      <c r="K19" s="149">
        <f t="shared" si="3"/>
        <v>0.27291666666666664</v>
      </c>
      <c r="L19" s="149">
        <f t="shared" si="4"/>
        <v>0.3180555555555555</v>
      </c>
      <c r="M19" s="149">
        <f>M18+$B19</f>
        <v>0.32430555555555557</v>
      </c>
      <c r="N19" s="149">
        <f>N18+$B19</f>
        <v>0.3763888888888889</v>
      </c>
      <c r="O19" s="149">
        <f t="shared" si="5"/>
        <v>0.40486111111111106</v>
      </c>
      <c r="P19" s="149">
        <f t="shared" si="1"/>
        <v>0.47986111111111107</v>
      </c>
      <c r="Q19" s="149">
        <f t="shared" si="6"/>
        <v>0.575</v>
      </c>
      <c r="R19" s="149">
        <f>R18+B19</f>
        <v>0.6020833333333333</v>
      </c>
      <c r="S19" s="149">
        <f t="shared" si="2"/>
        <v>0.6513888888888889</v>
      </c>
      <c r="T19" s="149">
        <f t="shared" si="7"/>
        <v>0.7451388888888889</v>
      </c>
      <c r="U19" s="205">
        <f t="shared" si="8"/>
        <v>0.8215277777777777</v>
      </c>
      <c r="V19" s="206">
        <f aca="true" t="shared" si="9" ref="V19:V27">V18+B19</f>
        <v>0.4166666666666667</v>
      </c>
      <c r="W19" s="186">
        <f aca="true" t="shared" si="10" ref="W19:W27">W18+B19</f>
        <v>0.5868055555555556</v>
      </c>
      <c r="X19" s="248"/>
      <c r="Y19" s="248"/>
      <c r="AJ19" s="181"/>
    </row>
    <row r="20" spans="2:36" ht="14.25" customHeight="1">
      <c r="B20" s="185">
        <v>0.001388888888888889</v>
      </c>
      <c r="C20" s="183">
        <v>6.2</v>
      </c>
      <c r="D20" s="374" t="s">
        <v>203</v>
      </c>
      <c r="E20" s="375"/>
      <c r="F20" s="375"/>
      <c r="G20" s="375"/>
      <c r="H20" s="375"/>
      <c r="I20" s="148">
        <f>I19+B20</f>
        <v>0.18680555555555556</v>
      </c>
      <c r="J20" s="149">
        <f>J19+B20</f>
        <v>0.2513888888888889</v>
      </c>
      <c r="K20" s="149">
        <f t="shared" si="3"/>
        <v>0.2743055555555555</v>
      </c>
      <c r="L20" s="149">
        <f>L19+B20</f>
        <v>0.31944444444444436</v>
      </c>
      <c r="M20" s="149" t="s">
        <v>249</v>
      </c>
      <c r="N20" s="149" t="s">
        <v>249</v>
      </c>
      <c r="O20" s="149">
        <f t="shared" si="5"/>
        <v>0.40624999999999994</v>
      </c>
      <c r="P20" s="149">
        <f>P19+B20</f>
        <v>0.48124999999999996</v>
      </c>
      <c r="Q20" s="149">
        <f t="shared" si="6"/>
        <v>0.5763888888888888</v>
      </c>
      <c r="R20" s="149" t="s">
        <v>249</v>
      </c>
      <c r="S20" s="149">
        <f>S19+B20</f>
        <v>0.6527777777777778</v>
      </c>
      <c r="T20" s="149">
        <f>T19+B20</f>
        <v>0.7465277777777778</v>
      </c>
      <c r="U20" s="205">
        <f t="shared" si="8"/>
        <v>0.8229166666666666</v>
      </c>
      <c r="V20" s="206">
        <f t="shared" si="9"/>
        <v>0.41805555555555557</v>
      </c>
      <c r="W20" s="186">
        <f t="shared" si="10"/>
        <v>0.5881944444444445</v>
      </c>
      <c r="X20" s="248"/>
      <c r="Y20" s="248"/>
      <c r="AJ20" s="181"/>
    </row>
    <row r="21" spans="2:36" ht="14.25" customHeight="1">
      <c r="B21" s="185">
        <v>0.002777777777777778</v>
      </c>
      <c r="C21" s="183">
        <v>7.6</v>
      </c>
      <c r="D21" s="374" t="s">
        <v>243</v>
      </c>
      <c r="E21" s="375"/>
      <c r="F21" s="375"/>
      <c r="G21" s="375"/>
      <c r="H21" s="375"/>
      <c r="I21" s="148" t="s">
        <v>249</v>
      </c>
      <c r="J21" s="149" t="s">
        <v>249</v>
      </c>
      <c r="K21" s="149" t="s">
        <v>249</v>
      </c>
      <c r="L21" s="149" t="s">
        <v>249</v>
      </c>
      <c r="M21" s="149" t="s">
        <v>249</v>
      </c>
      <c r="N21" s="149" t="s">
        <v>249</v>
      </c>
      <c r="O21" s="149" t="s">
        <v>249</v>
      </c>
      <c r="P21" s="149">
        <f>P20+B21</f>
        <v>0.4840277777777777</v>
      </c>
      <c r="Q21" s="149" t="s">
        <v>249</v>
      </c>
      <c r="R21" s="149" t="s">
        <v>249</v>
      </c>
      <c r="S21" s="149" t="s">
        <v>249</v>
      </c>
      <c r="T21" s="149" t="s">
        <v>249</v>
      </c>
      <c r="U21" s="205" t="s">
        <v>249</v>
      </c>
      <c r="V21" s="206">
        <f t="shared" si="9"/>
        <v>0.42083333333333334</v>
      </c>
      <c r="W21" s="186">
        <f t="shared" si="10"/>
        <v>0.5909722222222222</v>
      </c>
      <c r="X21" s="248"/>
      <c r="Y21" s="248"/>
      <c r="AJ21" s="181"/>
    </row>
    <row r="22" spans="2:36" ht="14.25" customHeight="1">
      <c r="B22" s="185">
        <v>0.0020833333333333333</v>
      </c>
      <c r="C22" s="183">
        <v>7.5</v>
      </c>
      <c r="D22" s="374" t="s">
        <v>50</v>
      </c>
      <c r="E22" s="375"/>
      <c r="F22" s="375"/>
      <c r="G22" s="375"/>
      <c r="H22" s="375"/>
      <c r="I22" s="148">
        <f>I20+B22</f>
        <v>0.18888888888888888</v>
      </c>
      <c r="J22" s="149">
        <f>J20+B22</f>
        <v>0.2534722222222222</v>
      </c>
      <c r="K22" s="149">
        <f>K20+B22</f>
        <v>0.27638888888888885</v>
      </c>
      <c r="L22" s="149">
        <f>L20+$B22</f>
        <v>0.3215277777777777</v>
      </c>
      <c r="M22" s="149">
        <f>M19+5/60/24</f>
        <v>0.3277777777777778</v>
      </c>
      <c r="N22" s="149">
        <f>N19+5/60/24</f>
        <v>0.3798611111111111</v>
      </c>
      <c r="O22" s="149">
        <f>O20+$B22</f>
        <v>0.40833333333333327</v>
      </c>
      <c r="P22" s="149">
        <f>P21+5/24/60</f>
        <v>0.48749999999999993</v>
      </c>
      <c r="Q22" s="149">
        <f>Q20+B22</f>
        <v>0.5784722222222222</v>
      </c>
      <c r="R22" s="149">
        <f>R19+5/60/24</f>
        <v>0.6055555555555555</v>
      </c>
      <c r="S22" s="149">
        <f>S20+B22</f>
        <v>0.6548611111111111</v>
      </c>
      <c r="T22" s="149">
        <f>T20+B22</f>
        <v>0.7486111111111111</v>
      </c>
      <c r="U22" s="205">
        <f>U20+B22</f>
        <v>0.825</v>
      </c>
      <c r="V22" s="206">
        <f t="shared" si="9"/>
        <v>0.42291666666666666</v>
      </c>
      <c r="W22" s="186">
        <f t="shared" si="10"/>
        <v>0.5930555555555556</v>
      </c>
      <c r="X22" s="248"/>
      <c r="Y22" s="248"/>
      <c r="AJ22" s="181"/>
    </row>
    <row r="23" spans="2:36" ht="14.25" customHeight="1">
      <c r="B23" s="185">
        <v>0.0020833333333333333</v>
      </c>
      <c r="C23" s="183">
        <v>8.4</v>
      </c>
      <c r="D23" s="374" t="s">
        <v>51</v>
      </c>
      <c r="E23" s="375"/>
      <c r="F23" s="375"/>
      <c r="G23" s="375"/>
      <c r="H23" s="375"/>
      <c r="I23" s="148" t="s">
        <v>249</v>
      </c>
      <c r="J23" s="149" t="s">
        <v>249</v>
      </c>
      <c r="K23" s="149">
        <f>K22+B23</f>
        <v>0.2784722222222222</v>
      </c>
      <c r="L23" s="149" t="s">
        <v>249</v>
      </c>
      <c r="M23" s="149" t="s">
        <v>249</v>
      </c>
      <c r="N23" s="149" t="s">
        <v>249</v>
      </c>
      <c r="O23" s="149" t="s">
        <v>249</v>
      </c>
      <c r="P23" s="149">
        <f aca="true" t="shared" si="11" ref="P23:P32">P22+$B23</f>
        <v>0.48958333333333326</v>
      </c>
      <c r="Q23" s="149" t="s">
        <v>249</v>
      </c>
      <c r="R23" s="149" t="s">
        <v>249</v>
      </c>
      <c r="S23" s="149">
        <f>S22+$B23</f>
        <v>0.6569444444444444</v>
      </c>
      <c r="T23" s="149">
        <f>T22+$B23</f>
        <v>0.7506944444444444</v>
      </c>
      <c r="U23" s="205" t="s">
        <v>52</v>
      </c>
      <c r="V23" s="206">
        <f t="shared" si="9"/>
        <v>0.425</v>
      </c>
      <c r="W23" s="186">
        <f t="shared" si="10"/>
        <v>0.5951388888888889</v>
      </c>
      <c r="X23" s="248"/>
      <c r="Y23" s="248"/>
      <c r="AJ23" s="181"/>
    </row>
    <row r="24" spans="2:36" ht="14.25" customHeight="1">
      <c r="B24" s="185">
        <v>0.004861111111111111</v>
      </c>
      <c r="C24" s="183">
        <v>14.2</v>
      </c>
      <c r="D24" s="374" t="s">
        <v>38</v>
      </c>
      <c r="E24" s="375"/>
      <c r="F24" s="375"/>
      <c r="G24" s="375"/>
      <c r="H24" s="375"/>
      <c r="I24" s="148">
        <f>I22+B24</f>
        <v>0.19375</v>
      </c>
      <c r="J24" s="149">
        <f>J22+B24</f>
        <v>0.2583333333333333</v>
      </c>
      <c r="K24" s="149">
        <f>K23+B24</f>
        <v>0.28333333333333327</v>
      </c>
      <c r="L24" s="149">
        <f>L22+B24</f>
        <v>0.3263888888888888</v>
      </c>
      <c r="M24" s="149">
        <f>M22+$B24</f>
        <v>0.3326388888888889</v>
      </c>
      <c r="N24" s="149">
        <f>N22+$B24</f>
        <v>0.3847222222222222</v>
      </c>
      <c r="O24" s="149">
        <f>O22+B24</f>
        <v>0.41319444444444436</v>
      </c>
      <c r="P24" s="149">
        <f t="shared" si="11"/>
        <v>0.49444444444444435</v>
      </c>
      <c r="Q24" s="149">
        <f>Q22+$B24</f>
        <v>0.5833333333333333</v>
      </c>
      <c r="R24" s="149">
        <f>R22+B24</f>
        <v>0.6104166666666666</v>
      </c>
      <c r="S24" s="149">
        <f>S23+$B24</f>
        <v>0.6618055555555555</v>
      </c>
      <c r="T24" s="149">
        <f>T23+$B24</f>
        <v>0.7555555555555555</v>
      </c>
      <c r="U24" s="205">
        <f>U22+$B24</f>
        <v>0.829861111111111</v>
      </c>
      <c r="V24" s="206">
        <f t="shared" si="9"/>
        <v>0.4298611111111111</v>
      </c>
      <c r="W24" s="186">
        <f t="shared" si="10"/>
        <v>0.6</v>
      </c>
      <c r="X24" s="248"/>
      <c r="Y24" s="248"/>
      <c r="AJ24" s="181"/>
    </row>
    <row r="25" spans="2:36" ht="14.25" customHeight="1">
      <c r="B25" s="185">
        <v>0.002777777777777778</v>
      </c>
      <c r="C25" s="183">
        <v>16.3</v>
      </c>
      <c r="D25" s="374" t="s">
        <v>43</v>
      </c>
      <c r="E25" s="375"/>
      <c r="F25" s="375"/>
      <c r="G25" s="375"/>
      <c r="H25" s="375"/>
      <c r="I25" s="148">
        <f>I24+3/60/24</f>
        <v>0.19583333333333333</v>
      </c>
      <c r="J25" s="149">
        <f>J24+3/60/24</f>
        <v>0.26041666666666663</v>
      </c>
      <c r="K25" s="149">
        <f>K24+B25</f>
        <v>0.28611111111111104</v>
      </c>
      <c r="L25" s="149">
        <f aca="true" t="shared" si="12" ref="L25:L32">L24+$B25</f>
        <v>0.32916666666666655</v>
      </c>
      <c r="M25" s="149" t="s">
        <v>52</v>
      </c>
      <c r="N25" s="149" t="s">
        <v>52</v>
      </c>
      <c r="O25" s="149">
        <f>O24+B25</f>
        <v>0.41597222222222213</v>
      </c>
      <c r="P25" s="149">
        <f t="shared" si="11"/>
        <v>0.4972222222222221</v>
      </c>
      <c r="Q25" s="149">
        <f>Q24+B$25</f>
        <v>0.586111111111111</v>
      </c>
      <c r="R25" s="149">
        <f>R24+B25</f>
        <v>0.6131944444444444</v>
      </c>
      <c r="S25" s="149">
        <f>S24+$B25</f>
        <v>0.6645833333333333</v>
      </c>
      <c r="T25" s="149">
        <f>T24+3/60/24</f>
        <v>0.7576388888888889</v>
      </c>
      <c r="U25" s="205">
        <f>U24+3/60/24</f>
        <v>0.8319444444444444</v>
      </c>
      <c r="V25" s="206">
        <f t="shared" si="9"/>
        <v>0.43263888888888885</v>
      </c>
      <c r="W25" s="186">
        <f t="shared" si="10"/>
        <v>0.6027777777777777</v>
      </c>
      <c r="X25" s="248"/>
      <c r="Y25" s="248"/>
      <c r="AJ25" s="181"/>
    </row>
    <row r="26" spans="2:36" ht="14.25" customHeight="1">
      <c r="B26" s="185">
        <v>0.001388888888888889</v>
      </c>
      <c r="C26" s="183">
        <v>17.3</v>
      </c>
      <c r="D26" s="374" t="s">
        <v>53</v>
      </c>
      <c r="E26" s="375"/>
      <c r="F26" s="375"/>
      <c r="G26" s="375"/>
      <c r="H26" s="375"/>
      <c r="I26" s="148">
        <f>I25+B26</f>
        <v>0.19722222222222222</v>
      </c>
      <c r="J26" s="149">
        <f>J25+$B26</f>
        <v>0.2618055555555555</v>
      </c>
      <c r="K26" s="149">
        <f>K25+B26</f>
        <v>0.2874999999999999</v>
      </c>
      <c r="L26" s="149">
        <f t="shared" si="12"/>
        <v>0.33055555555555544</v>
      </c>
      <c r="M26" s="149" t="s">
        <v>52</v>
      </c>
      <c r="N26" s="149" t="s">
        <v>52</v>
      </c>
      <c r="O26" s="149">
        <f>O25+B26</f>
        <v>0.417361111111111</v>
      </c>
      <c r="P26" s="149">
        <f t="shared" si="11"/>
        <v>0.498611111111111</v>
      </c>
      <c r="Q26" s="149">
        <f>Q25+B$26</f>
        <v>0.5874999999999999</v>
      </c>
      <c r="R26" s="149">
        <f>R25+B26</f>
        <v>0.6145833333333333</v>
      </c>
      <c r="S26" s="149">
        <f>S25+$B26</f>
        <v>0.6659722222222222</v>
      </c>
      <c r="T26" s="149">
        <f>T25+$B26</f>
        <v>0.7590277777777777</v>
      </c>
      <c r="U26" s="205">
        <f>U25+$B26</f>
        <v>0.8333333333333333</v>
      </c>
      <c r="V26" s="206">
        <f t="shared" si="9"/>
        <v>0.43402777777777773</v>
      </c>
      <c r="W26" s="186">
        <f t="shared" si="10"/>
        <v>0.6041666666666666</v>
      </c>
      <c r="X26" s="248"/>
      <c r="Y26" s="248"/>
      <c r="AJ26" s="181"/>
    </row>
    <row r="27" spans="2:36" ht="14.25" customHeight="1">
      <c r="B27" s="185">
        <v>0.001388888888888889</v>
      </c>
      <c r="C27" s="183">
        <v>18.7</v>
      </c>
      <c r="D27" s="374" t="s">
        <v>141</v>
      </c>
      <c r="E27" s="375"/>
      <c r="F27" s="375"/>
      <c r="G27" s="375"/>
      <c r="H27" s="375"/>
      <c r="I27" s="148">
        <f>I26+B27</f>
        <v>0.1986111111111111</v>
      </c>
      <c r="J27" s="149">
        <f>J26+B27</f>
        <v>0.2631944444444444</v>
      </c>
      <c r="K27" s="149" t="s">
        <v>249</v>
      </c>
      <c r="L27" s="149">
        <f t="shared" si="12"/>
        <v>0.3319444444444443</v>
      </c>
      <c r="M27" s="149" t="s">
        <v>52</v>
      </c>
      <c r="N27" s="149" t="s">
        <v>52</v>
      </c>
      <c r="O27" s="149">
        <f>O26+B27</f>
        <v>0.4187499999999999</v>
      </c>
      <c r="P27" s="149">
        <f t="shared" si="11"/>
        <v>0.4999999999999999</v>
      </c>
      <c r="Q27" s="149">
        <f aca="true" t="shared" si="13" ref="Q27:S31">Q26+$B27</f>
        <v>0.5888888888888888</v>
      </c>
      <c r="R27" s="149">
        <f t="shared" si="13"/>
        <v>0.6159722222222221</v>
      </c>
      <c r="S27" s="149">
        <f t="shared" si="13"/>
        <v>0.6673611111111111</v>
      </c>
      <c r="T27" s="149">
        <f>T26+$B27</f>
        <v>0.7604166666666666</v>
      </c>
      <c r="U27" s="205">
        <f>U26+B27</f>
        <v>0.8347222222222221</v>
      </c>
      <c r="V27" s="206">
        <f t="shared" si="9"/>
        <v>0.4354166666666666</v>
      </c>
      <c r="W27" s="186">
        <f t="shared" si="10"/>
        <v>0.6055555555555555</v>
      </c>
      <c r="X27" s="248"/>
      <c r="Y27" s="248"/>
      <c r="AJ27" s="181"/>
    </row>
    <row r="28" spans="2:36" ht="14.25" customHeight="1">
      <c r="B28" s="185">
        <v>0.0006944444444444445</v>
      </c>
      <c r="C28" s="183">
        <v>19</v>
      </c>
      <c r="D28" s="374" t="s">
        <v>263</v>
      </c>
      <c r="E28" s="375"/>
      <c r="F28" s="375"/>
      <c r="G28" s="375"/>
      <c r="H28" s="389"/>
      <c r="I28" s="148">
        <f>I27+$B28</f>
        <v>0.19930555555555554</v>
      </c>
      <c r="J28" s="149">
        <f>J27+$B28</f>
        <v>0.26388888888888884</v>
      </c>
      <c r="K28" s="149" t="s">
        <v>249</v>
      </c>
      <c r="L28" s="149">
        <f>L27+$B28</f>
        <v>0.33263888888888876</v>
      </c>
      <c r="M28" s="149" t="s">
        <v>52</v>
      </c>
      <c r="N28" s="149" t="s">
        <v>52</v>
      </c>
      <c r="O28" s="149">
        <f>O27+$B28</f>
        <v>0.41944444444444434</v>
      </c>
      <c r="P28" s="149">
        <f t="shared" si="11"/>
        <v>0.5006944444444443</v>
      </c>
      <c r="Q28" s="149">
        <f t="shared" si="13"/>
        <v>0.5895833333333332</v>
      </c>
      <c r="R28" s="149">
        <f t="shared" si="13"/>
        <v>0.6166666666666666</v>
      </c>
      <c r="S28" s="149">
        <f t="shared" si="13"/>
        <v>0.6680555555555555</v>
      </c>
      <c r="T28" s="149">
        <f>T27+$B28</f>
        <v>0.7611111111111111</v>
      </c>
      <c r="U28" s="205">
        <f aca="true" t="shared" si="14" ref="U28:W29">U27+$B28</f>
        <v>0.8354166666666666</v>
      </c>
      <c r="V28" s="206">
        <f t="shared" si="14"/>
        <v>0.43611111111111106</v>
      </c>
      <c r="W28" s="186">
        <f t="shared" si="14"/>
        <v>0.60625</v>
      </c>
      <c r="X28" s="248"/>
      <c r="Y28" s="248"/>
      <c r="AJ28" s="181"/>
    </row>
    <row r="29" spans="2:36" ht="14.25" customHeight="1">
      <c r="B29" s="185">
        <v>0.0006944444444444445</v>
      </c>
      <c r="C29" s="183">
        <v>19.3</v>
      </c>
      <c r="D29" s="374" t="s">
        <v>78</v>
      </c>
      <c r="E29" s="375"/>
      <c r="F29" s="375"/>
      <c r="G29" s="375"/>
      <c r="H29" s="375"/>
      <c r="I29" s="148">
        <f>I28+$B29</f>
        <v>0.19999999999999998</v>
      </c>
      <c r="J29" s="149">
        <f>J28+$B29</f>
        <v>0.2645833333333333</v>
      </c>
      <c r="K29" s="149" t="s">
        <v>249</v>
      </c>
      <c r="L29" s="149">
        <f>L28+$B29</f>
        <v>0.3333333333333332</v>
      </c>
      <c r="M29" s="149" t="s">
        <v>52</v>
      </c>
      <c r="N29" s="149" t="s">
        <v>52</v>
      </c>
      <c r="O29" s="149">
        <f>O28+$B29</f>
        <v>0.4201388888888888</v>
      </c>
      <c r="P29" s="149">
        <f t="shared" si="11"/>
        <v>0.5013888888888888</v>
      </c>
      <c r="Q29" s="149">
        <f t="shared" si="13"/>
        <v>0.5902777777777777</v>
      </c>
      <c r="R29" s="149">
        <f t="shared" si="13"/>
        <v>0.617361111111111</v>
      </c>
      <c r="S29" s="149">
        <f t="shared" si="13"/>
        <v>0.66875</v>
      </c>
      <c r="T29" s="149">
        <f>T28+$B29</f>
        <v>0.7618055555555555</v>
      </c>
      <c r="U29" s="205">
        <f t="shared" si="14"/>
        <v>0.836111111111111</v>
      </c>
      <c r="V29" s="206">
        <f t="shared" si="14"/>
        <v>0.4368055555555555</v>
      </c>
      <c r="W29" s="186">
        <f t="shared" si="14"/>
        <v>0.6069444444444444</v>
      </c>
      <c r="X29" s="248"/>
      <c r="Y29" s="248"/>
      <c r="AJ29" s="181"/>
    </row>
    <row r="30" spans="2:36" ht="14.25" customHeight="1">
      <c r="B30" s="185">
        <v>0.001388888888888889</v>
      </c>
      <c r="C30" s="183">
        <v>20.1</v>
      </c>
      <c r="D30" s="374" t="s">
        <v>54</v>
      </c>
      <c r="E30" s="375"/>
      <c r="F30" s="375"/>
      <c r="G30" s="375"/>
      <c r="H30" s="375"/>
      <c r="I30" s="148">
        <f>I29+B30</f>
        <v>0.20138888888888887</v>
      </c>
      <c r="J30" s="149">
        <f>J29+B30</f>
        <v>0.26597222222222217</v>
      </c>
      <c r="K30" s="149" t="s">
        <v>249</v>
      </c>
      <c r="L30" s="149">
        <f t="shared" si="12"/>
        <v>0.3347222222222221</v>
      </c>
      <c r="M30" s="149" t="s">
        <v>52</v>
      </c>
      <c r="N30" s="149" t="s">
        <v>52</v>
      </c>
      <c r="O30" s="149">
        <f>O29+B30</f>
        <v>0.42152777777777767</v>
      </c>
      <c r="P30" s="149">
        <f t="shared" si="11"/>
        <v>0.5027777777777777</v>
      </c>
      <c r="Q30" s="149">
        <f t="shared" si="13"/>
        <v>0.5916666666666666</v>
      </c>
      <c r="R30" s="149">
        <f t="shared" si="13"/>
        <v>0.6187499999999999</v>
      </c>
      <c r="S30" s="149">
        <f t="shared" si="13"/>
        <v>0.6701388888888888</v>
      </c>
      <c r="T30" s="149">
        <f>T29+$B30</f>
        <v>0.7631944444444444</v>
      </c>
      <c r="U30" s="205">
        <f>U29+B30</f>
        <v>0.8374999999999999</v>
      </c>
      <c r="V30" s="206">
        <f>V29+B30</f>
        <v>0.4381944444444444</v>
      </c>
      <c r="W30" s="186">
        <f>W29+B30</f>
        <v>0.6083333333333333</v>
      </c>
      <c r="X30" s="248"/>
      <c r="Y30" s="248"/>
      <c r="AJ30" s="181"/>
    </row>
    <row r="31" spans="2:36" ht="14.25" customHeight="1">
      <c r="B31" s="185">
        <v>0.002777777777777778</v>
      </c>
      <c r="C31" s="183">
        <v>22.2</v>
      </c>
      <c r="D31" s="374" t="s">
        <v>55</v>
      </c>
      <c r="E31" s="375"/>
      <c r="F31" s="375"/>
      <c r="G31" s="375"/>
      <c r="H31" s="375"/>
      <c r="I31" s="148">
        <f>I30+3/60/24</f>
        <v>0.2034722222222222</v>
      </c>
      <c r="J31" s="149">
        <f>J30+3/60/24</f>
        <v>0.2680555555555555</v>
      </c>
      <c r="K31" s="149">
        <f>K26+B31</f>
        <v>0.2902777777777777</v>
      </c>
      <c r="L31" s="149">
        <f t="shared" si="12"/>
        <v>0.33749999999999986</v>
      </c>
      <c r="M31" s="149" t="s">
        <v>52</v>
      </c>
      <c r="N31" s="149" t="s">
        <v>52</v>
      </c>
      <c r="O31" s="149">
        <f>O30+B31</f>
        <v>0.42430555555555544</v>
      </c>
      <c r="P31" s="149">
        <f t="shared" si="11"/>
        <v>0.5055555555555554</v>
      </c>
      <c r="Q31" s="149">
        <f t="shared" si="13"/>
        <v>0.5944444444444443</v>
      </c>
      <c r="R31" s="149">
        <f t="shared" si="13"/>
        <v>0.6215277777777777</v>
      </c>
      <c r="S31" s="149">
        <f t="shared" si="13"/>
        <v>0.6729166666666666</v>
      </c>
      <c r="T31" s="149">
        <f>T30+3/60/24</f>
        <v>0.7652777777777777</v>
      </c>
      <c r="U31" s="205">
        <f>U30+3/60/24</f>
        <v>0.8395833333333332</v>
      </c>
      <c r="V31" s="206">
        <f>V30+3/24/60</f>
        <v>0.4402777777777777</v>
      </c>
      <c r="W31" s="186">
        <f>W30+3/60/24</f>
        <v>0.6104166666666666</v>
      </c>
      <c r="X31" s="248"/>
      <c r="Y31" s="248"/>
      <c r="AJ31" s="181"/>
    </row>
    <row r="32" spans="2:36" ht="14.25" customHeight="1" thickBot="1">
      <c r="B32" s="189">
        <v>0.002777777777777778</v>
      </c>
      <c r="C32" s="190">
        <v>23.9</v>
      </c>
      <c r="D32" s="378" t="s">
        <v>232</v>
      </c>
      <c r="E32" s="379"/>
      <c r="F32" s="379"/>
      <c r="G32" s="379"/>
      <c r="H32" s="379"/>
      <c r="I32" s="150">
        <f>I31+3/60/24</f>
        <v>0.20555555555555552</v>
      </c>
      <c r="J32" s="151">
        <f>J31+3/60/24</f>
        <v>0.2701388888888888</v>
      </c>
      <c r="K32" s="151">
        <f>K31+B32</f>
        <v>0.29305555555555546</v>
      </c>
      <c r="L32" s="151">
        <f t="shared" si="12"/>
        <v>0.3402777777777776</v>
      </c>
      <c r="M32" s="151" t="s">
        <v>52</v>
      </c>
      <c r="N32" s="151" t="s">
        <v>52</v>
      </c>
      <c r="O32" s="151">
        <f>O31+B32</f>
        <v>0.4270833333333332</v>
      </c>
      <c r="P32" s="151">
        <f t="shared" si="11"/>
        <v>0.5083333333333332</v>
      </c>
      <c r="Q32" s="151">
        <f>Q31+$B32</f>
        <v>0.5972222222222221</v>
      </c>
      <c r="R32" s="151">
        <f>R31+$B32</f>
        <v>0.6243055555555554</v>
      </c>
      <c r="S32" s="151">
        <f>S31+$B32</f>
        <v>0.6756944444444444</v>
      </c>
      <c r="T32" s="151">
        <f>T31+3/60/24</f>
        <v>0.767361111111111</v>
      </c>
      <c r="U32" s="298">
        <f>U31+3/60/24</f>
        <v>0.8416666666666666</v>
      </c>
      <c r="V32" s="212">
        <f>V31+3/24/60</f>
        <v>0.44236111111111104</v>
      </c>
      <c r="W32" s="191">
        <f>W31+3/60/24</f>
        <v>0.6124999999999999</v>
      </c>
      <c r="X32" s="248"/>
      <c r="Y32" s="248"/>
      <c r="AJ32" s="181"/>
    </row>
    <row r="33" spans="2:36" ht="14.25" customHeight="1" thickTop="1">
      <c r="B33" s="188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</row>
    <row r="34" spans="2:36" ht="14.25" customHeight="1">
      <c r="B34" s="188"/>
      <c r="E34" s="194"/>
      <c r="F34" s="194"/>
      <c r="G34" s="194"/>
      <c r="H34" s="194" t="s">
        <v>233</v>
      </c>
      <c r="I34" s="299">
        <v>0.2076388888888889</v>
      </c>
      <c r="J34" s="299">
        <v>0.2638888888888889</v>
      </c>
      <c r="K34" s="299">
        <v>0.3125</v>
      </c>
      <c r="L34" s="299"/>
      <c r="M34" s="299"/>
      <c r="N34" s="299"/>
      <c r="O34" s="299"/>
      <c r="P34" s="299"/>
      <c r="Q34" s="299">
        <v>0.6145833333333334</v>
      </c>
      <c r="R34" s="299"/>
      <c r="S34" s="299"/>
      <c r="T34" s="299"/>
      <c r="U34" s="299"/>
      <c r="V34" s="299"/>
      <c r="W34" s="300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181"/>
    </row>
    <row r="35" spans="3:36" ht="14.25" customHeight="1">
      <c r="C35" s="348"/>
      <c r="D35" s="348"/>
      <c r="F35" s="194"/>
      <c r="G35" s="194"/>
      <c r="H35" s="194" t="s">
        <v>234</v>
      </c>
      <c r="I35" s="302">
        <v>0.22152777777777777</v>
      </c>
      <c r="J35" s="302">
        <v>0.2777777777777778</v>
      </c>
      <c r="K35" s="302">
        <v>0.2951388888888889</v>
      </c>
      <c r="L35" s="302">
        <v>0.34722222222222227</v>
      </c>
      <c r="M35" s="302"/>
      <c r="N35" s="302"/>
      <c r="O35" s="302">
        <v>0.4375</v>
      </c>
      <c r="P35" s="302">
        <v>0.5104166666666666</v>
      </c>
      <c r="Q35" s="302">
        <v>0.6006944444444444</v>
      </c>
      <c r="R35" s="302">
        <v>0.6284722222222222</v>
      </c>
      <c r="S35" s="302">
        <v>0.6875</v>
      </c>
      <c r="T35" s="302">
        <v>0.7708333333333334</v>
      </c>
      <c r="U35" s="302">
        <v>0.8673611111111111</v>
      </c>
      <c r="V35" s="302">
        <v>0.4611111111111111</v>
      </c>
      <c r="W35" s="303">
        <v>0.6145833333333334</v>
      </c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301"/>
      <c r="AJ35" s="181"/>
    </row>
    <row r="36" spans="2:36" ht="14.25" customHeight="1">
      <c r="B36" s="348"/>
      <c r="C36" s="348"/>
      <c r="D36" s="383" t="s">
        <v>250</v>
      </c>
      <c r="E36" s="383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181"/>
    </row>
    <row r="37" spans="2:36" ht="14.25" customHeight="1">
      <c r="B37" s="348"/>
      <c r="C37" s="348"/>
      <c r="D37" s="348"/>
      <c r="F37" s="194"/>
      <c r="G37" s="194"/>
      <c r="H37" s="194" t="s">
        <v>235</v>
      </c>
      <c r="I37" s="299"/>
      <c r="J37" s="299">
        <v>0.2604166666666667</v>
      </c>
      <c r="K37" s="299">
        <v>0.2972222222222222</v>
      </c>
      <c r="L37" s="299"/>
      <c r="M37" s="299"/>
      <c r="N37" s="299"/>
      <c r="O37" s="299">
        <v>0.4083333333333334</v>
      </c>
      <c r="P37" s="299"/>
      <c r="Q37" s="299">
        <v>0.576388888888889</v>
      </c>
      <c r="R37" s="299"/>
      <c r="S37" s="299"/>
      <c r="T37" s="299">
        <v>0.7625000000000001</v>
      </c>
      <c r="U37" s="299">
        <v>0.8458333333333333</v>
      </c>
      <c r="V37" s="299">
        <v>0.43263888888888885</v>
      </c>
      <c r="W37" s="300">
        <v>0.6215277777777778</v>
      </c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181"/>
    </row>
    <row r="38" spans="2:36" ht="14.25" customHeight="1">
      <c r="B38" s="188"/>
      <c r="E38" s="194"/>
      <c r="F38" s="194"/>
      <c r="G38" s="194"/>
      <c r="H38" s="194" t="s">
        <v>236</v>
      </c>
      <c r="I38" s="302"/>
      <c r="J38" s="302"/>
      <c r="K38" s="302"/>
      <c r="L38" s="302"/>
      <c r="M38" s="302">
        <v>0.33819444444444446</v>
      </c>
      <c r="N38" s="302"/>
      <c r="O38" s="302">
        <v>0.43194444444444446</v>
      </c>
      <c r="P38" s="302">
        <v>0.5048611111111111</v>
      </c>
      <c r="Q38" s="302">
        <v>0.5916666666666667</v>
      </c>
      <c r="R38" s="302">
        <v>0.6298611111111111</v>
      </c>
      <c r="S38" s="302">
        <v>0.6854166666666667</v>
      </c>
      <c r="T38" s="302">
        <v>0.7722222222222223</v>
      </c>
      <c r="U38" s="302"/>
      <c r="V38" s="302"/>
      <c r="W38" s="303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181"/>
    </row>
    <row r="39" spans="2:36" ht="14.25" customHeight="1" thickBot="1">
      <c r="B39" s="188"/>
      <c r="D39" s="290"/>
      <c r="E39" s="290"/>
      <c r="F39" s="290"/>
      <c r="G39" s="290"/>
      <c r="H39" s="290"/>
      <c r="I39" s="287"/>
      <c r="J39" s="287"/>
      <c r="K39" s="287"/>
      <c r="L39" s="287" t="s">
        <v>271</v>
      </c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181"/>
    </row>
    <row r="40" spans="2:36" ht="14.25" customHeight="1" thickTop="1">
      <c r="B40" s="182"/>
      <c r="C40" s="183">
        <v>0</v>
      </c>
      <c r="D40" s="376" t="s">
        <v>232</v>
      </c>
      <c r="E40" s="377"/>
      <c r="F40" s="377"/>
      <c r="G40" s="377"/>
      <c r="H40" s="377"/>
      <c r="I40" s="146">
        <v>0.21180555555555555</v>
      </c>
      <c r="J40" s="147">
        <v>0.2708333333333333</v>
      </c>
      <c r="K40" s="147">
        <v>0.29930555555555555</v>
      </c>
      <c r="L40" s="147" t="s">
        <v>52</v>
      </c>
      <c r="M40" s="147">
        <v>0.34722222222222227</v>
      </c>
      <c r="N40" s="147" t="s">
        <v>52</v>
      </c>
      <c r="O40" s="147">
        <v>0.43472222222222223</v>
      </c>
      <c r="P40" s="147">
        <v>0.5277777777777778</v>
      </c>
      <c r="Q40" s="147">
        <v>0.6062500000000001</v>
      </c>
      <c r="R40" s="147">
        <v>0.6319444444444444</v>
      </c>
      <c r="S40" s="147">
        <v>0.6875</v>
      </c>
      <c r="T40" s="147">
        <v>0.7708333333333334</v>
      </c>
      <c r="U40" s="184">
        <v>0.8506944444444445</v>
      </c>
      <c r="V40" s="304">
        <v>0.4444444444444444</v>
      </c>
      <c r="W40" s="184">
        <v>0.6354166666666666</v>
      </c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181"/>
    </row>
    <row r="41" spans="2:36" ht="14.25" customHeight="1">
      <c r="B41" s="185">
        <v>0.002777777777777778</v>
      </c>
      <c r="C41" s="183">
        <v>1.7</v>
      </c>
      <c r="D41" s="374" t="s">
        <v>55</v>
      </c>
      <c r="E41" s="375"/>
      <c r="F41" s="375"/>
      <c r="G41" s="375"/>
      <c r="H41" s="375"/>
      <c r="I41" s="148">
        <f>I40+3/60/24</f>
        <v>0.21388888888888888</v>
      </c>
      <c r="J41" s="149">
        <f>J40+3/24/60</f>
        <v>0.27291666666666664</v>
      </c>
      <c r="K41" s="149">
        <f>K40+$B41</f>
        <v>0.3020833333333333</v>
      </c>
      <c r="L41" s="149" t="s">
        <v>52</v>
      </c>
      <c r="M41" s="149">
        <f>M40+$B41</f>
        <v>0.35000000000000003</v>
      </c>
      <c r="N41" s="149" t="s">
        <v>52</v>
      </c>
      <c r="O41" s="149">
        <f>O40+B41</f>
        <v>0.4375</v>
      </c>
      <c r="P41" s="149">
        <f>P40+$B41</f>
        <v>0.5305555555555556</v>
      </c>
      <c r="Q41" s="149">
        <f>Q40+$B41</f>
        <v>0.6090277777777778</v>
      </c>
      <c r="R41" s="149">
        <f>R40+B41</f>
        <v>0.6347222222222222</v>
      </c>
      <c r="S41" s="149">
        <f aca="true" t="shared" si="15" ref="S41:S46">S40+$B41</f>
        <v>0.6902777777777778</v>
      </c>
      <c r="T41" s="149">
        <f>T40+3/60/24</f>
        <v>0.7729166666666667</v>
      </c>
      <c r="U41" s="186">
        <f>U40+3/60/24</f>
        <v>0.8527777777777779</v>
      </c>
      <c r="V41" s="206">
        <f>V40+3/24/60</f>
        <v>0.44652777777777775</v>
      </c>
      <c r="W41" s="186">
        <f>W40+3/60/24</f>
        <v>0.6375</v>
      </c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181"/>
    </row>
    <row r="42" spans="2:36" ht="14.25" customHeight="1">
      <c r="B42" s="185">
        <v>0.002777777777777778</v>
      </c>
      <c r="C42" s="183">
        <v>3.8</v>
      </c>
      <c r="D42" s="374" t="s">
        <v>54</v>
      </c>
      <c r="E42" s="375"/>
      <c r="F42" s="375"/>
      <c r="G42" s="375"/>
      <c r="H42" s="375"/>
      <c r="I42" s="148">
        <f>I41+3/60/24</f>
        <v>0.2159722222222222</v>
      </c>
      <c r="J42" s="149">
        <f>J41+3/60/24</f>
        <v>0.27499999999999997</v>
      </c>
      <c r="K42" s="149">
        <f>K41+$B42</f>
        <v>0.3048611111111111</v>
      </c>
      <c r="L42" s="149" t="s">
        <v>52</v>
      </c>
      <c r="M42" s="149">
        <f>M41+$B42</f>
        <v>0.3527777777777778</v>
      </c>
      <c r="N42" s="149" t="s">
        <v>52</v>
      </c>
      <c r="O42" s="149" t="s">
        <v>249</v>
      </c>
      <c r="P42" s="149">
        <f>P41+$B42</f>
        <v>0.5333333333333333</v>
      </c>
      <c r="Q42" s="149" t="s">
        <v>249</v>
      </c>
      <c r="R42" s="149">
        <f>R41+$B42</f>
        <v>0.6375</v>
      </c>
      <c r="S42" s="149">
        <f t="shared" si="15"/>
        <v>0.6930555555555555</v>
      </c>
      <c r="T42" s="149">
        <f>T41+3/60/24</f>
        <v>0.775</v>
      </c>
      <c r="U42" s="186">
        <f>U41+3/60/24</f>
        <v>0.8548611111111112</v>
      </c>
      <c r="V42" s="206">
        <f>V41+3/24/60</f>
        <v>0.44861111111111107</v>
      </c>
      <c r="W42" s="186">
        <f>W41+3/60/24</f>
        <v>0.6395833333333333</v>
      </c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181"/>
    </row>
    <row r="43" spans="2:36" ht="14.25" customHeight="1">
      <c r="B43" s="185">
        <v>0.001388888888888889</v>
      </c>
      <c r="C43" s="183">
        <v>4.1</v>
      </c>
      <c r="D43" s="374" t="s">
        <v>77</v>
      </c>
      <c r="E43" s="375"/>
      <c r="F43" s="375"/>
      <c r="G43" s="375"/>
      <c r="H43" s="375"/>
      <c r="I43" s="148">
        <f>I42+$B43</f>
        <v>0.2173611111111111</v>
      </c>
      <c r="J43" s="149">
        <f>J42+B43</f>
        <v>0.27638888888888885</v>
      </c>
      <c r="K43" s="149">
        <f>K42+B43</f>
        <v>0.30624999999999997</v>
      </c>
      <c r="L43" s="149" t="s">
        <v>52</v>
      </c>
      <c r="M43" s="149">
        <f>M42+B43</f>
        <v>0.3541666666666667</v>
      </c>
      <c r="N43" s="149" t="s">
        <v>52</v>
      </c>
      <c r="O43" s="149" t="s">
        <v>249</v>
      </c>
      <c r="P43" s="149">
        <f>P42+B43</f>
        <v>0.5347222222222222</v>
      </c>
      <c r="Q43" s="149" t="s">
        <v>249</v>
      </c>
      <c r="R43" s="149">
        <f>R42+$B43</f>
        <v>0.6388888888888888</v>
      </c>
      <c r="S43" s="149">
        <f t="shared" si="15"/>
        <v>0.6944444444444444</v>
      </c>
      <c r="T43" s="149">
        <f>T42+B43</f>
        <v>0.7763888888888889</v>
      </c>
      <c r="U43" s="186">
        <f>U42+B43</f>
        <v>0.8562500000000001</v>
      </c>
      <c r="V43" s="206">
        <f>V42+B43</f>
        <v>0.44999999999999996</v>
      </c>
      <c r="W43" s="186">
        <f>W42+B43</f>
        <v>0.6409722222222222</v>
      </c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181"/>
    </row>
    <row r="44" spans="2:36" ht="14.25" customHeight="1">
      <c r="B44" s="185">
        <v>0.0006944444444444445</v>
      </c>
      <c r="C44" s="183">
        <v>4.8</v>
      </c>
      <c r="D44" s="374" t="s">
        <v>263</v>
      </c>
      <c r="E44" s="375"/>
      <c r="F44" s="375"/>
      <c r="G44" s="375"/>
      <c r="H44" s="389"/>
      <c r="I44" s="148">
        <f>I43+$B44</f>
        <v>0.21805555555555553</v>
      </c>
      <c r="J44" s="149">
        <f>J43+$B44</f>
        <v>0.2770833333333333</v>
      </c>
      <c r="K44" s="149">
        <f>K43+$B44</f>
        <v>0.3069444444444444</v>
      </c>
      <c r="L44" s="149" t="s">
        <v>52</v>
      </c>
      <c r="M44" s="149">
        <f>M43+$B44</f>
        <v>0.3548611111111111</v>
      </c>
      <c r="N44" s="149" t="s">
        <v>52</v>
      </c>
      <c r="O44" s="149" t="s">
        <v>249</v>
      </c>
      <c r="P44" s="149">
        <f>P43+$B44</f>
        <v>0.5354166666666667</v>
      </c>
      <c r="Q44" s="149" t="s">
        <v>249</v>
      </c>
      <c r="R44" s="149">
        <f>R43+$B44</f>
        <v>0.6395833333333333</v>
      </c>
      <c r="S44" s="149">
        <f t="shared" si="15"/>
        <v>0.6951388888888889</v>
      </c>
      <c r="T44" s="149">
        <f aca="true" t="shared" si="16" ref="T44:W45">T43+$B44</f>
        <v>0.7770833333333333</v>
      </c>
      <c r="U44" s="186">
        <f t="shared" si="16"/>
        <v>0.8569444444444445</v>
      </c>
      <c r="V44" s="206">
        <f t="shared" si="16"/>
        <v>0.4506944444444444</v>
      </c>
      <c r="W44" s="186">
        <f t="shared" si="16"/>
        <v>0.6416666666666666</v>
      </c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181"/>
    </row>
    <row r="45" spans="2:36" ht="14.25" customHeight="1">
      <c r="B45" s="185">
        <v>0.0006944444444444445</v>
      </c>
      <c r="C45" s="183">
        <v>5.5</v>
      </c>
      <c r="D45" s="374" t="s">
        <v>141</v>
      </c>
      <c r="E45" s="375"/>
      <c r="F45" s="375"/>
      <c r="G45" s="375"/>
      <c r="H45" s="375"/>
      <c r="I45" s="148">
        <f>I44+$B45</f>
        <v>0.21874999999999997</v>
      </c>
      <c r="J45" s="149">
        <f>J44+$B45</f>
        <v>0.27777777777777773</v>
      </c>
      <c r="K45" s="149">
        <f>K44+$B45</f>
        <v>0.30763888888888885</v>
      </c>
      <c r="L45" s="149" t="s">
        <v>52</v>
      </c>
      <c r="M45" s="149">
        <f>M44+$B45</f>
        <v>0.35555555555555557</v>
      </c>
      <c r="N45" s="149" t="s">
        <v>52</v>
      </c>
      <c r="O45" s="149" t="s">
        <v>249</v>
      </c>
      <c r="P45" s="149">
        <f>P44+$B45</f>
        <v>0.5361111111111111</v>
      </c>
      <c r="Q45" s="149" t="s">
        <v>249</v>
      </c>
      <c r="R45" s="149">
        <f>R44+$B45</f>
        <v>0.6402777777777777</v>
      </c>
      <c r="S45" s="149">
        <f t="shared" si="15"/>
        <v>0.6958333333333333</v>
      </c>
      <c r="T45" s="149">
        <f t="shared" si="16"/>
        <v>0.7777777777777778</v>
      </c>
      <c r="U45" s="186">
        <f t="shared" si="16"/>
        <v>0.857638888888889</v>
      </c>
      <c r="V45" s="206">
        <f t="shared" si="16"/>
        <v>0.45138888888888884</v>
      </c>
      <c r="W45" s="207">
        <f t="shared" si="16"/>
        <v>0.642361111111111</v>
      </c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181"/>
    </row>
    <row r="46" spans="2:36" ht="14.25" customHeight="1">
      <c r="B46" s="185">
        <v>0.001388888888888889</v>
      </c>
      <c r="C46" s="183">
        <v>7.3</v>
      </c>
      <c r="D46" s="374" t="s">
        <v>53</v>
      </c>
      <c r="E46" s="375"/>
      <c r="F46" s="375"/>
      <c r="G46" s="375"/>
      <c r="H46" s="375"/>
      <c r="I46" s="148">
        <f>I45+$B46</f>
        <v>0.22013888888888886</v>
      </c>
      <c r="J46" s="149">
        <f>J45+B46</f>
        <v>0.2791666666666666</v>
      </c>
      <c r="K46" s="149">
        <f>K45+B46</f>
        <v>0.30902777777777773</v>
      </c>
      <c r="L46" s="149" t="s">
        <v>52</v>
      </c>
      <c r="M46" s="149">
        <f>M45+B46</f>
        <v>0.35694444444444445</v>
      </c>
      <c r="N46" s="149" t="s">
        <v>52</v>
      </c>
      <c r="O46" s="149">
        <f>O41+2/24/60</f>
        <v>0.4388888888888889</v>
      </c>
      <c r="P46" s="149">
        <f aca="true" t="shared" si="17" ref="O46:P51">P45+$B46</f>
        <v>0.5375</v>
      </c>
      <c r="Q46" s="149">
        <f>Q41+B47</f>
        <v>0.6104166666666667</v>
      </c>
      <c r="R46" s="149">
        <f>R45+$B46</f>
        <v>0.6416666666666666</v>
      </c>
      <c r="S46" s="149">
        <f t="shared" si="15"/>
        <v>0.6972222222222222</v>
      </c>
      <c r="T46" s="149">
        <f>T45+$B46</f>
        <v>0.7791666666666667</v>
      </c>
      <c r="U46" s="186">
        <f>U45+B46</f>
        <v>0.8590277777777778</v>
      </c>
      <c r="V46" s="206">
        <f aca="true" t="shared" si="18" ref="V46:V55">V45+B46</f>
        <v>0.4527777777777777</v>
      </c>
      <c r="W46" s="186">
        <f>W45+$B46</f>
        <v>0.6437499999999999</v>
      </c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181"/>
    </row>
    <row r="47" spans="2:36" ht="14.25" customHeight="1">
      <c r="B47" s="185">
        <v>0.001388888888888889</v>
      </c>
      <c r="C47" s="183">
        <v>8.3</v>
      </c>
      <c r="D47" s="374" t="s">
        <v>43</v>
      </c>
      <c r="E47" s="375"/>
      <c r="F47" s="375"/>
      <c r="G47" s="375"/>
      <c r="H47" s="375"/>
      <c r="I47" s="148">
        <f>I46+$B47</f>
        <v>0.22152777777777774</v>
      </c>
      <c r="J47" s="149">
        <f>J46+B47</f>
        <v>0.2805555555555555</v>
      </c>
      <c r="K47" s="149">
        <f>K46+$B47</f>
        <v>0.3104166666666666</v>
      </c>
      <c r="L47" s="149" t="s">
        <v>52</v>
      </c>
      <c r="M47" s="149">
        <f>M46+B47</f>
        <v>0.35833333333333334</v>
      </c>
      <c r="N47" s="149" t="s">
        <v>52</v>
      </c>
      <c r="O47" s="149">
        <f>O46+B47</f>
        <v>0.44027777777777777</v>
      </c>
      <c r="P47" s="149">
        <f t="shared" si="17"/>
        <v>0.5388888888888889</v>
      </c>
      <c r="Q47" s="149">
        <f>Q46+$B47</f>
        <v>0.6118055555555556</v>
      </c>
      <c r="R47" s="149">
        <f>R46+B47</f>
        <v>0.6430555555555555</v>
      </c>
      <c r="S47" s="149">
        <f>S46+B47</f>
        <v>0.6986111111111111</v>
      </c>
      <c r="T47" s="149">
        <f>T46+$B47</f>
        <v>0.7805555555555556</v>
      </c>
      <c r="U47" s="186">
        <f>U46+B47</f>
        <v>0.8604166666666667</v>
      </c>
      <c r="V47" s="206">
        <f t="shared" si="18"/>
        <v>0.4541666666666666</v>
      </c>
      <c r="W47" s="186">
        <f>W46+$B47</f>
        <v>0.6451388888888888</v>
      </c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181"/>
    </row>
    <row r="48" spans="2:36" ht="14.25" customHeight="1">
      <c r="B48" s="185">
        <v>0.002777777777777778</v>
      </c>
      <c r="C48" s="183">
        <v>10.4</v>
      </c>
      <c r="D48" s="374" t="s">
        <v>38</v>
      </c>
      <c r="E48" s="375"/>
      <c r="F48" s="375"/>
      <c r="G48" s="375"/>
      <c r="H48" s="375"/>
      <c r="I48" s="148">
        <f>I47+3/24/60</f>
        <v>0.22361111111111107</v>
      </c>
      <c r="J48" s="149">
        <f>J47+3/60/24</f>
        <v>0.28263888888888883</v>
      </c>
      <c r="K48" s="149">
        <f>K47+$B48</f>
        <v>0.3131944444444444</v>
      </c>
      <c r="L48" s="149">
        <v>0.3361111111111111</v>
      </c>
      <c r="M48" s="149">
        <f>M47+B48</f>
        <v>0.3611111111111111</v>
      </c>
      <c r="N48" s="149">
        <v>0.3854166666666667</v>
      </c>
      <c r="O48" s="149">
        <f>O47+B48</f>
        <v>0.44305555555555554</v>
      </c>
      <c r="P48" s="149">
        <f t="shared" si="17"/>
        <v>0.5416666666666666</v>
      </c>
      <c r="Q48" s="149">
        <f>Q47+$B48</f>
        <v>0.6145833333333334</v>
      </c>
      <c r="R48" s="149">
        <f>R47+B48</f>
        <v>0.6458333333333333</v>
      </c>
      <c r="S48" s="149">
        <f>S47+B48</f>
        <v>0.7013888888888888</v>
      </c>
      <c r="T48" s="149">
        <f>T47+3/60/24</f>
        <v>0.7826388888888889</v>
      </c>
      <c r="U48" s="186">
        <f>U47+3/60/24</f>
        <v>0.8625</v>
      </c>
      <c r="V48" s="206">
        <f t="shared" si="18"/>
        <v>0.4569444444444444</v>
      </c>
      <c r="W48" s="186">
        <f>W47+3/60/24</f>
        <v>0.6472222222222221</v>
      </c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181"/>
    </row>
    <row r="49" spans="2:36" ht="14.25" customHeight="1">
      <c r="B49" s="185">
        <v>0.004861111111111111</v>
      </c>
      <c r="C49" s="183">
        <v>16.2</v>
      </c>
      <c r="D49" s="374" t="s">
        <v>51</v>
      </c>
      <c r="E49" s="375"/>
      <c r="F49" s="375"/>
      <c r="G49" s="375"/>
      <c r="H49" s="375"/>
      <c r="I49" s="148" t="s">
        <v>249</v>
      </c>
      <c r="J49" s="149" t="s">
        <v>249</v>
      </c>
      <c r="K49" s="149">
        <f>K48+$B49</f>
        <v>0.3180555555555555</v>
      </c>
      <c r="L49" s="149" t="s">
        <v>249</v>
      </c>
      <c r="M49" s="149" t="s">
        <v>249</v>
      </c>
      <c r="N49" s="149">
        <f>N48+$B49</f>
        <v>0.3902777777777778</v>
      </c>
      <c r="O49" s="149">
        <f t="shared" si="17"/>
        <v>0.44791666666666663</v>
      </c>
      <c r="P49" s="149">
        <f t="shared" si="17"/>
        <v>0.5465277777777777</v>
      </c>
      <c r="Q49" s="149" t="s">
        <v>249</v>
      </c>
      <c r="R49" s="145" t="s">
        <v>249</v>
      </c>
      <c r="S49" s="149">
        <f>S48+B49</f>
        <v>0.7062499999999999</v>
      </c>
      <c r="T49" s="149">
        <f>T48+B49</f>
        <v>0.7875</v>
      </c>
      <c r="U49" s="187" t="s">
        <v>249</v>
      </c>
      <c r="V49" s="206">
        <f t="shared" si="18"/>
        <v>0.46180555555555547</v>
      </c>
      <c r="W49" s="186">
        <f>W48+$B49</f>
        <v>0.6520833333333332</v>
      </c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181"/>
    </row>
    <row r="50" spans="2:36" ht="14.25" customHeight="1">
      <c r="B50" s="185">
        <v>0.0020833333333333333</v>
      </c>
      <c r="C50" s="183">
        <v>17.1</v>
      </c>
      <c r="D50" s="374" t="s">
        <v>50</v>
      </c>
      <c r="E50" s="375"/>
      <c r="F50" s="375"/>
      <c r="G50" s="375"/>
      <c r="H50" s="375"/>
      <c r="I50" s="148">
        <f>I48+6/24/60</f>
        <v>0.22777777777777775</v>
      </c>
      <c r="J50" s="149">
        <f>J48+B49</f>
        <v>0.2874999999999999</v>
      </c>
      <c r="K50" s="149">
        <f>K49+$B50</f>
        <v>0.3201388888888888</v>
      </c>
      <c r="L50" s="149">
        <f>L48+$B49</f>
        <v>0.3409722222222222</v>
      </c>
      <c r="M50" s="149">
        <f>M48+$B49</f>
        <v>0.3659722222222222</v>
      </c>
      <c r="N50" s="149">
        <f>N49+$B50</f>
        <v>0.3923611111111111</v>
      </c>
      <c r="O50" s="149">
        <f t="shared" si="17"/>
        <v>0.44999999999999996</v>
      </c>
      <c r="P50" s="149">
        <f t="shared" si="17"/>
        <v>0.548611111111111</v>
      </c>
      <c r="Q50" s="149">
        <f>Q48+$B49</f>
        <v>0.6194444444444445</v>
      </c>
      <c r="R50" s="149">
        <f>R48+B49</f>
        <v>0.6506944444444444</v>
      </c>
      <c r="S50" s="149">
        <f>S49+B50</f>
        <v>0.7083333333333333</v>
      </c>
      <c r="T50" s="149">
        <f>T49+$B50</f>
        <v>0.7895833333333333</v>
      </c>
      <c r="U50" s="186">
        <f>U48+B49</f>
        <v>0.8673611111111111</v>
      </c>
      <c r="V50" s="206">
        <f t="shared" si="18"/>
        <v>0.4638888888888888</v>
      </c>
      <c r="W50" s="186">
        <f>W49+$B50</f>
        <v>0.6541666666666666</v>
      </c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181"/>
    </row>
    <row r="51" spans="2:36" ht="14.25" customHeight="1">
      <c r="B51" s="185">
        <v>0.001388888888888889</v>
      </c>
      <c r="C51" s="183">
        <v>17.5</v>
      </c>
      <c r="D51" s="374" t="s">
        <v>244</v>
      </c>
      <c r="E51" s="375"/>
      <c r="F51" s="375"/>
      <c r="G51" s="375"/>
      <c r="H51" s="375"/>
      <c r="I51" s="148">
        <f>I50+$B51</f>
        <v>0.22916666666666663</v>
      </c>
      <c r="J51" s="149">
        <f>J50+B51</f>
        <v>0.2888888888888888</v>
      </c>
      <c r="K51" s="149">
        <f>K50+$B51</f>
        <v>0.3215277777777777</v>
      </c>
      <c r="L51" s="149">
        <f>L50+$B51</f>
        <v>0.34236111111111106</v>
      </c>
      <c r="M51" s="149">
        <f>M50+$B51</f>
        <v>0.3673611111111111</v>
      </c>
      <c r="N51" s="149">
        <f>N50+$B51</f>
        <v>0.39375</v>
      </c>
      <c r="O51" s="149">
        <f>O50+B51</f>
        <v>0.45138888888888884</v>
      </c>
      <c r="P51" s="149">
        <f t="shared" si="17"/>
        <v>0.5499999999999999</v>
      </c>
      <c r="Q51" s="149">
        <f>Q50+$B51</f>
        <v>0.6208333333333333</v>
      </c>
      <c r="R51" s="149">
        <f>R50+B51</f>
        <v>0.6520833333333332</v>
      </c>
      <c r="S51" s="149">
        <f>S50+B51</f>
        <v>0.7097222222222221</v>
      </c>
      <c r="T51" s="149">
        <f>T50+$B51</f>
        <v>0.7909722222222222</v>
      </c>
      <c r="U51" s="186">
        <f>U50+B51</f>
        <v>0.86875</v>
      </c>
      <c r="V51" s="206">
        <f t="shared" si="18"/>
        <v>0.4652777777777777</v>
      </c>
      <c r="W51" s="186">
        <f>W50+$B51</f>
        <v>0.6555555555555554</v>
      </c>
      <c r="X51" s="248"/>
      <c r="Y51" s="248"/>
      <c r="Z51" s="305"/>
      <c r="AA51" s="305"/>
      <c r="AB51" s="305"/>
      <c r="AC51" s="305"/>
      <c r="AD51" s="305"/>
      <c r="AE51" s="305"/>
      <c r="AF51" s="305"/>
      <c r="AG51" s="305"/>
      <c r="AH51" s="305"/>
      <c r="AI51" s="305"/>
      <c r="AJ51" s="181"/>
    </row>
    <row r="52" spans="2:36" ht="14.25" customHeight="1">
      <c r="B52" s="185">
        <v>0.0020833333333333333</v>
      </c>
      <c r="C52" s="183">
        <v>18.4</v>
      </c>
      <c r="D52" s="374" t="s">
        <v>243</v>
      </c>
      <c r="E52" s="375"/>
      <c r="F52" s="375"/>
      <c r="G52" s="375"/>
      <c r="H52" s="375"/>
      <c r="I52" s="148" t="s">
        <v>249</v>
      </c>
      <c r="J52" s="149" t="s">
        <v>249</v>
      </c>
      <c r="K52" s="149" t="s">
        <v>249</v>
      </c>
      <c r="L52" s="149" t="s">
        <v>249</v>
      </c>
      <c r="M52" s="149" t="s">
        <v>249</v>
      </c>
      <c r="N52" s="149" t="s">
        <v>249</v>
      </c>
      <c r="O52" s="149" t="s">
        <v>249</v>
      </c>
      <c r="P52" s="149">
        <f>P51+B52</f>
        <v>0.5520833333333333</v>
      </c>
      <c r="Q52" s="149" t="s">
        <v>249</v>
      </c>
      <c r="R52" s="149" t="s">
        <v>249</v>
      </c>
      <c r="S52" s="149" t="s">
        <v>249</v>
      </c>
      <c r="T52" s="149" t="s">
        <v>249</v>
      </c>
      <c r="U52" s="186" t="s">
        <v>249</v>
      </c>
      <c r="V52" s="206">
        <f t="shared" si="18"/>
        <v>0.467361111111111</v>
      </c>
      <c r="W52" s="186">
        <f>W51+B52</f>
        <v>0.6576388888888888</v>
      </c>
      <c r="X52" s="248"/>
      <c r="Y52" s="248"/>
      <c r="Z52" s="305"/>
      <c r="AA52" s="305"/>
      <c r="AB52" s="305"/>
      <c r="AC52" s="305"/>
      <c r="AD52" s="305"/>
      <c r="AE52" s="305"/>
      <c r="AF52" s="305"/>
      <c r="AG52" s="305"/>
      <c r="AH52" s="305"/>
      <c r="AI52" s="305"/>
      <c r="AJ52" s="181"/>
    </row>
    <row r="53" spans="2:36" ht="14.25" customHeight="1">
      <c r="B53" s="185">
        <v>0.001388888888888889</v>
      </c>
      <c r="C53" s="183">
        <v>18.5</v>
      </c>
      <c r="D53" s="374" t="s">
        <v>203</v>
      </c>
      <c r="E53" s="375"/>
      <c r="F53" s="375"/>
      <c r="G53" s="375"/>
      <c r="H53" s="375"/>
      <c r="I53" s="148">
        <f>I51+B53</f>
        <v>0.2305555555555555</v>
      </c>
      <c r="J53" s="149">
        <f>J51+B53</f>
        <v>0.2902777777777777</v>
      </c>
      <c r="K53" s="149">
        <f>K51+B53</f>
        <v>0.3229166666666666</v>
      </c>
      <c r="L53" s="149" t="s">
        <v>249</v>
      </c>
      <c r="M53" s="149">
        <f>M51+B53</f>
        <v>0.36874999999999997</v>
      </c>
      <c r="N53" s="149" t="s">
        <v>249</v>
      </c>
      <c r="O53" s="149">
        <f>O51+B53</f>
        <v>0.4527777777777777</v>
      </c>
      <c r="P53" s="149">
        <f>P52+3/24/60</f>
        <v>0.5541666666666666</v>
      </c>
      <c r="Q53" s="149">
        <f>Q51+B53</f>
        <v>0.6222222222222222</v>
      </c>
      <c r="R53" s="149" t="s">
        <v>249</v>
      </c>
      <c r="S53" s="149">
        <f>S51+B53</f>
        <v>0.711111111111111</v>
      </c>
      <c r="T53" s="149">
        <f>T51+B53</f>
        <v>0.7923611111111111</v>
      </c>
      <c r="U53" s="186">
        <f>U51+B53</f>
        <v>0.8701388888888889</v>
      </c>
      <c r="V53" s="206">
        <f t="shared" si="18"/>
        <v>0.4687499999999999</v>
      </c>
      <c r="W53" s="186">
        <f>W52+3/24/60</f>
        <v>0.6597222222222221</v>
      </c>
      <c r="X53" s="248"/>
      <c r="Y53" s="248"/>
      <c r="Z53" s="305"/>
      <c r="AA53" s="305"/>
      <c r="AB53" s="305"/>
      <c r="AC53" s="305"/>
      <c r="AD53" s="305"/>
      <c r="AE53" s="305"/>
      <c r="AF53" s="305"/>
      <c r="AG53" s="305"/>
      <c r="AH53" s="305"/>
      <c r="AI53" s="305"/>
      <c r="AJ53" s="181"/>
    </row>
    <row r="54" spans="2:36" ht="14.25" customHeight="1">
      <c r="B54" s="185">
        <v>0.001388888888888889</v>
      </c>
      <c r="C54" s="183">
        <v>19.5</v>
      </c>
      <c r="D54" s="374" t="s">
        <v>143</v>
      </c>
      <c r="E54" s="375"/>
      <c r="F54" s="375"/>
      <c r="G54" s="375"/>
      <c r="H54" s="375"/>
      <c r="I54" s="148">
        <f>I53+B54</f>
        <v>0.2319444444444444</v>
      </c>
      <c r="J54" s="149">
        <f>J53+B54</f>
        <v>0.2916666666666666</v>
      </c>
      <c r="K54" s="149">
        <f>K53+B54</f>
        <v>0.32430555555555546</v>
      </c>
      <c r="L54" s="149">
        <f>L51+$B54</f>
        <v>0.34374999999999994</v>
      </c>
      <c r="M54" s="149">
        <f>M53+B54</f>
        <v>0.37013888888888885</v>
      </c>
      <c r="N54" s="149">
        <f>N51+$B54</f>
        <v>0.3951388888888889</v>
      </c>
      <c r="O54" s="149">
        <f>O53+B54</f>
        <v>0.4541666666666666</v>
      </c>
      <c r="P54" s="149">
        <f>P53+B54</f>
        <v>0.5555555555555555</v>
      </c>
      <c r="Q54" s="149">
        <f>Q53+B54</f>
        <v>0.6236111111111111</v>
      </c>
      <c r="R54" s="149" t="s">
        <v>249</v>
      </c>
      <c r="S54" s="149">
        <f>S53+B54</f>
        <v>0.7124999999999999</v>
      </c>
      <c r="T54" s="149">
        <f>T53+B54</f>
        <v>0.79375</v>
      </c>
      <c r="U54" s="186">
        <f>U53+B54</f>
        <v>0.8715277777777778</v>
      </c>
      <c r="V54" s="206">
        <f t="shared" si="18"/>
        <v>0.4701388888888888</v>
      </c>
      <c r="W54" s="186">
        <f>W53+B54</f>
        <v>0.661111111111111</v>
      </c>
      <c r="X54" s="248"/>
      <c r="Y54" s="248"/>
      <c r="Z54" s="305"/>
      <c r="AA54" s="305"/>
      <c r="AB54" s="305"/>
      <c r="AC54" s="305"/>
      <c r="AD54" s="305"/>
      <c r="AE54" s="305"/>
      <c r="AF54" s="305"/>
      <c r="AG54" s="305"/>
      <c r="AH54" s="305"/>
      <c r="AI54" s="305"/>
      <c r="AJ54" s="181"/>
    </row>
    <row r="55" spans="2:36" ht="14.25" customHeight="1">
      <c r="B55" s="185">
        <v>0.0020833333333333333</v>
      </c>
      <c r="C55" s="183">
        <v>20</v>
      </c>
      <c r="D55" s="374" t="s">
        <v>10</v>
      </c>
      <c r="E55" s="375"/>
      <c r="F55" s="375"/>
      <c r="G55" s="375"/>
      <c r="H55" s="375"/>
      <c r="I55" s="148">
        <f>I54+2/24/60</f>
        <v>0.23333333333333328</v>
      </c>
      <c r="J55" s="149">
        <f>J54+B55</f>
        <v>0.2937499999999999</v>
      </c>
      <c r="K55" s="149">
        <f>K54+$B55</f>
        <v>0.3263888888888888</v>
      </c>
      <c r="L55" s="149">
        <f>L54+$B55</f>
        <v>0.34583333333333327</v>
      </c>
      <c r="M55" s="149">
        <f>M54+$B55</f>
        <v>0.3722222222222222</v>
      </c>
      <c r="N55" s="149">
        <f>N54+$B55</f>
        <v>0.3972222222222222</v>
      </c>
      <c r="O55" s="149">
        <f>O54+B55</f>
        <v>0.45624999999999993</v>
      </c>
      <c r="P55" s="149">
        <f>P54+$B55</f>
        <v>0.5576388888888888</v>
      </c>
      <c r="Q55" s="149">
        <f>Q54+$B55</f>
        <v>0.6256944444444444</v>
      </c>
      <c r="R55" s="149" t="s">
        <v>249</v>
      </c>
      <c r="S55" s="149">
        <f>S54+B55</f>
        <v>0.7145833333333332</v>
      </c>
      <c r="T55" s="149">
        <f>T54+$B55</f>
        <v>0.7958333333333333</v>
      </c>
      <c r="U55" s="186">
        <f>U54+B55</f>
        <v>0.8736111111111111</v>
      </c>
      <c r="V55" s="206">
        <f t="shared" si="18"/>
        <v>0.4722222222222221</v>
      </c>
      <c r="W55" s="186">
        <f>W54+$B55</f>
        <v>0.6631944444444443</v>
      </c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181"/>
    </row>
    <row r="56" spans="2:36" ht="14.25" customHeight="1">
      <c r="B56" s="185">
        <v>0.001388888888888889</v>
      </c>
      <c r="C56" s="183">
        <v>20.5</v>
      </c>
      <c r="D56" s="374" t="s">
        <v>20</v>
      </c>
      <c r="E56" s="375"/>
      <c r="F56" s="375"/>
      <c r="G56" s="375"/>
      <c r="H56" s="375"/>
      <c r="I56" s="148" t="s">
        <v>249</v>
      </c>
      <c r="J56" s="149" t="s">
        <v>249</v>
      </c>
      <c r="K56" s="149" t="s">
        <v>249</v>
      </c>
      <c r="L56" s="149">
        <f>L55+$B56</f>
        <v>0.34722222222222215</v>
      </c>
      <c r="M56" s="149" t="s">
        <v>249</v>
      </c>
      <c r="N56" s="149">
        <f>N55+$B56</f>
        <v>0.3986111111111111</v>
      </c>
      <c r="O56" s="149" t="s">
        <v>249</v>
      </c>
      <c r="P56" s="149" t="s">
        <v>249</v>
      </c>
      <c r="Q56" s="149" t="s">
        <v>249</v>
      </c>
      <c r="R56" s="149">
        <f>R51+5/24/60</f>
        <v>0.6555555555555554</v>
      </c>
      <c r="S56" s="149" t="s">
        <v>249</v>
      </c>
      <c r="T56" s="149" t="s">
        <v>249</v>
      </c>
      <c r="U56" s="186">
        <f>U55+B56</f>
        <v>0.875</v>
      </c>
      <c r="V56" s="206" t="s">
        <v>249</v>
      </c>
      <c r="W56" s="186" t="s">
        <v>249</v>
      </c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181"/>
    </row>
    <row r="57" spans="2:36" ht="14.25" customHeight="1">
      <c r="B57" s="185">
        <v>0.001388888888888889</v>
      </c>
      <c r="C57" s="183">
        <v>20.7</v>
      </c>
      <c r="D57" s="374" t="s">
        <v>214</v>
      </c>
      <c r="E57" s="375"/>
      <c r="F57" s="375"/>
      <c r="G57" s="375"/>
      <c r="H57" s="375"/>
      <c r="I57" s="148">
        <f>I55+B57</f>
        <v>0.23472222222222217</v>
      </c>
      <c r="J57" s="149">
        <f>J55+B57</f>
        <v>0.2951388888888888</v>
      </c>
      <c r="K57" s="149">
        <f>K55+B57</f>
        <v>0.32777777777777767</v>
      </c>
      <c r="L57" s="149" t="s">
        <v>52</v>
      </c>
      <c r="M57" s="149">
        <f>M55+B57</f>
        <v>0.37361111111111106</v>
      </c>
      <c r="N57" s="149" t="s">
        <v>52</v>
      </c>
      <c r="O57" s="149">
        <f>O55+B57</f>
        <v>0.4576388888888888</v>
      </c>
      <c r="P57" s="149">
        <f>P55+B57</f>
        <v>0.5590277777777777</v>
      </c>
      <c r="Q57" s="149">
        <f>Q55+B57</f>
        <v>0.6270833333333333</v>
      </c>
      <c r="R57" s="149" t="s">
        <v>52</v>
      </c>
      <c r="S57" s="149">
        <f>S55+B57</f>
        <v>0.7159722222222221</v>
      </c>
      <c r="T57" s="149">
        <f>T55+B57</f>
        <v>0.7972222222222222</v>
      </c>
      <c r="U57" s="187" t="s">
        <v>52</v>
      </c>
      <c r="V57" s="206">
        <f>V55+B57</f>
        <v>0.473611111111111</v>
      </c>
      <c r="W57" s="186">
        <f>W55+B57</f>
        <v>0.6645833333333332</v>
      </c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181"/>
    </row>
    <row r="58" spans="2:36" ht="14.25" customHeight="1">
      <c r="B58" s="185">
        <v>0.001388888888888889</v>
      </c>
      <c r="C58" s="183">
        <v>21.4</v>
      </c>
      <c r="D58" s="374" t="s">
        <v>11</v>
      </c>
      <c r="E58" s="375"/>
      <c r="F58" s="375"/>
      <c r="G58" s="375"/>
      <c r="H58" s="375"/>
      <c r="I58" s="148">
        <f>I57+B58</f>
        <v>0.23611111111111105</v>
      </c>
      <c r="J58" s="149">
        <f>J57+B58</f>
        <v>0.29652777777777767</v>
      </c>
      <c r="K58" s="149">
        <f>K57+B58</f>
        <v>0.32916666666666655</v>
      </c>
      <c r="L58" s="149" t="s">
        <v>52</v>
      </c>
      <c r="M58" s="149">
        <f>M57+B58</f>
        <v>0.37499999999999994</v>
      </c>
      <c r="N58" s="149" t="s">
        <v>52</v>
      </c>
      <c r="O58" s="149">
        <f>O57+B58</f>
        <v>0.4590277777777777</v>
      </c>
      <c r="P58" s="149">
        <f>P57+B58</f>
        <v>0.5604166666666666</v>
      </c>
      <c r="Q58" s="149">
        <f>Q57+B57</f>
        <v>0.6284722222222222</v>
      </c>
      <c r="R58" s="145" t="s">
        <v>52</v>
      </c>
      <c r="S58" s="149">
        <f>S57+B58</f>
        <v>0.717361111111111</v>
      </c>
      <c r="T58" s="149">
        <f>T57+B58</f>
        <v>0.798611111111111</v>
      </c>
      <c r="U58" s="187" t="s">
        <v>52</v>
      </c>
      <c r="V58" s="206">
        <f>V57+B58</f>
        <v>0.47499999999999987</v>
      </c>
      <c r="W58" s="186">
        <f>W57+B58</f>
        <v>0.6659722222222221</v>
      </c>
      <c r="X58" s="248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181"/>
    </row>
    <row r="59" spans="2:36" ht="14.25" customHeight="1">
      <c r="B59" s="185">
        <v>0.001388888888888889</v>
      </c>
      <c r="C59" s="183">
        <v>21.9</v>
      </c>
      <c r="D59" s="374" t="s">
        <v>49</v>
      </c>
      <c r="E59" s="375"/>
      <c r="F59" s="375"/>
      <c r="G59" s="375"/>
      <c r="H59" s="375"/>
      <c r="I59" s="148">
        <f>I58+B59</f>
        <v>0.23749999999999993</v>
      </c>
      <c r="J59" s="149">
        <f>J58+B59</f>
        <v>0.29791666666666655</v>
      </c>
      <c r="K59" s="149">
        <f>K58+B59</f>
        <v>0.33055555555555544</v>
      </c>
      <c r="L59" s="149" t="s">
        <v>52</v>
      </c>
      <c r="M59" s="149">
        <f>M58+B59</f>
        <v>0.37638888888888883</v>
      </c>
      <c r="N59" s="149" t="s">
        <v>52</v>
      </c>
      <c r="O59" s="149">
        <f>O58+B59</f>
        <v>0.4604166666666666</v>
      </c>
      <c r="P59" s="149">
        <f aca="true" t="shared" si="19" ref="P59:Q61">P58+$B59</f>
        <v>0.5618055555555554</v>
      </c>
      <c r="Q59" s="149">
        <f t="shared" si="19"/>
        <v>0.6298611111111111</v>
      </c>
      <c r="R59" s="145" t="s">
        <v>52</v>
      </c>
      <c r="S59" s="149">
        <f>S58+B59</f>
        <v>0.7187499999999999</v>
      </c>
      <c r="T59" s="149">
        <f>T58+$B59</f>
        <v>0.7999999999999999</v>
      </c>
      <c r="U59" s="187" t="s">
        <v>52</v>
      </c>
      <c r="V59" s="206">
        <f>V58+B59</f>
        <v>0.47638888888888875</v>
      </c>
      <c r="W59" s="186">
        <f>W58+$B59</f>
        <v>0.667361111111111</v>
      </c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181"/>
    </row>
    <row r="60" spans="2:36" ht="14.25" customHeight="1">
      <c r="B60" s="185">
        <v>0.0006944444444444445</v>
      </c>
      <c r="C60" s="183">
        <v>22.5</v>
      </c>
      <c r="D60" s="374" t="s">
        <v>56</v>
      </c>
      <c r="E60" s="375"/>
      <c r="F60" s="375"/>
      <c r="G60" s="375"/>
      <c r="H60" s="375"/>
      <c r="I60" s="148">
        <f>I59+B60</f>
        <v>0.23819444444444438</v>
      </c>
      <c r="J60" s="149">
        <f>J59+B60</f>
        <v>0.298611111111111</v>
      </c>
      <c r="K60" s="149">
        <f>K59+B60</f>
        <v>0.3312499999999999</v>
      </c>
      <c r="L60" s="149" t="s">
        <v>52</v>
      </c>
      <c r="M60" s="149">
        <f>M59+B60</f>
        <v>0.37708333333333327</v>
      </c>
      <c r="N60" s="149" t="s">
        <v>52</v>
      </c>
      <c r="O60" s="149">
        <f>O59+B60</f>
        <v>0.461111111111111</v>
      </c>
      <c r="P60" s="149">
        <f t="shared" si="19"/>
        <v>0.5624999999999999</v>
      </c>
      <c r="Q60" s="149">
        <f t="shared" si="19"/>
        <v>0.6305555555555555</v>
      </c>
      <c r="R60" s="145" t="s">
        <v>52</v>
      </c>
      <c r="S60" s="149">
        <f>S59+B60</f>
        <v>0.7194444444444443</v>
      </c>
      <c r="T60" s="149">
        <f>T59+$B60</f>
        <v>0.8006944444444444</v>
      </c>
      <c r="U60" s="187" t="s">
        <v>52</v>
      </c>
      <c r="V60" s="206">
        <f>V59+B60</f>
        <v>0.4770833333333332</v>
      </c>
      <c r="W60" s="186">
        <f>W59+$B60</f>
        <v>0.6680555555555554</v>
      </c>
      <c r="X60" s="248"/>
      <c r="Y60" s="248"/>
      <c r="Z60" s="248"/>
      <c r="AA60" s="248"/>
      <c r="AB60" s="248"/>
      <c r="AC60" s="248"/>
      <c r="AD60" s="248"/>
      <c r="AE60" s="248"/>
      <c r="AF60" s="248"/>
      <c r="AG60" s="248"/>
      <c r="AH60" s="248"/>
      <c r="AI60" s="248"/>
      <c r="AJ60" s="181"/>
    </row>
    <row r="61" spans="2:36" ht="14.25" customHeight="1">
      <c r="B61" s="185">
        <v>0.001388888888888889</v>
      </c>
      <c r="C61" s="183">
        <v>23.7</v>
      </c>
      <c r="D61" s="374" t="s">
        <v>57</v>
      </c>
      <c r="E61" s="375"/>
      <c r="F61" s="375"/>
      <c r="G61" s="375"/>
      <c r="H61" s="375"/>
      <c r="I61" s="148">
        <f>I60+B61</f>
        <v>0.23958333333333326</v>
      </c>
      <c r="J61" s="149">
        <f>J60+B61</f>
        <v>0.2999999999999999</v>
      </c>
      <c r="K61" s="149">
        <f>K60+B61</f>
        <v>0.33263888888888876</v>
      </c>
      <c r="L61" s="149" t="s">
        <v>52</v>
      </c>
      <c r="M61" s="149">
        <f>M60+B61</f>
        <v>0.37847222222222215</v>
      </c>
      <c r="N61" s="149" t="s">
        <v>52</v>
      </c>
      <c r="O61" s="149">
        <f>O60+B61</f>
        <v>0.4624999999999999</v>
      </c>
      <c r="P61" s="149">
        <f t="shared" si="19"/>
        <v>0.5638888888888888</v>
      </c>
      <c r="Q61" s="149">
        <f t="shared" si="19"/>
        <v>0.6319444444444444</v>
      </c>
      <c r="R61" s="145" t="s">
        <v>52</v>
      </c>
      <c r="S61" s="149">
        <f>S60+B61</f>
        <v>0.7208333333333332</v>
      </c>
      <c r="T61" s="149">
        <f>T60+$B61</f>
        <v>0.8020833333333333</v>
      </c>
      <c r="U61" s="187" t="s">
        <v>52</v>
      </c>
      <c r="V61" s="206">
        <f>V60+B61</f>
        <v>0.4784722222222221</v>
      </c>
      <c r="W61" s="186">
        <f>W60+$B61</f>
        <v>0.6694444444444443</v>
      </c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181"/>
    </row>
    <row r="62" spans="2:36" ht="14.25" customHeight="1">
      <c r="B62" s="185">
        <v>0.001388888888888889</v>
      </c>
      <c r="C62" s="200">
        <v>24.9</v>
      </c>
      <c r="D62" s="374" t="s">
        <v>46</v>
      </c>
      <c r="E62" s="375"/>
      <c r="F62" s="375"/>
      <c r="G62" s="375"/>
      <c r="H62" s="375"/>
      <c r="I62" s="144" t="s">
        <v>52</v>
      </c>
      <c r="J62" s="149">
        <f>J61+$B62</f>
        <v>0.30138888888888876</v>
      </c>
      <c r="K62" s="149" t="s">
        <v>52</v>
      </c>
      <c r="L62" s="149" t="s">
        <v>52</v>
      </c>
      <c r="M62" s="149" t="s">
        <v>52</v>
      </c>
      <c r="N62" s="149" t="s">
        <v>52</v>
      </c>
      <c r="O62" s="149">
        <f>O61+$B62</f>
        <v>0.4638888888888888</v>
      </c>
      <c r="P62" s="149" t="s">
        <v>52</v>
      </c>
      <c r="Q62" s="149">
        <f>Q61+$B62</f>
        <v>0.6333333333333333</v>
      </c>
      <c r="R62" s="145" t="s">
        <v>52</v>
      </c>
      <c r="S62" s="145" t="s">
        <v>52</v>
      </c>
      <c r="T62" s="145" t="s">
        <v>52</v>
      </c>
      <c r="U62" s="187" t="s">
        <v>52</v>
      </c>
      <c r="V62" s="206" t="s">
        <v>52</v>
      </c>
      <c r="W62" s="187" t="s">
        <v>52</v>
      </c>
      <c r="AJ62" s="181"/>
    </row>
    <row r="63" spans="2:36" ht="14.25" customHeight="1">
      <c r="B63" s="185">
        <v>0.001388888888888889</v>
      </c>
      <c r="C63" s="200">
        <v>26.9</v>
      </c>
      <c r="D63" s="374" t="s">
        <v>45</v>
      </c>
      <c r="E63" s="375"/>
      <c r="F63" s="375"/>
      <c r="G63" s="375"/>
      <c r="H63" s="375"/>
      <c r="I63" s="144" t="s">
        <v>52</v>
      </c>
      <c r="J63" s="149">
        <f>J62+$B63</f>
        <v>0.30277777777777765</v>
      </c>
      <c r="K63" s="149" t="s">
        <v>52</v>
      </c>
      <c r="L63" s="149" t="s">
        <v>52</v>
      </c>
      <c r="M63" s="149" t="s">
        <v>52</v>
      </c>
      <c r="N63" s="149" t="s">
        <v>52</v>
      </c>
      <c r="O63" s="149">
        <f>O62+$B63</f>
        <v>0.4652777777777777</v>
      </c>
      <c r="P63" s="149" t="s">
        <v>52</v>
      </c>
      <c r="Q63" s="149">
        <f>Q62+$B63</f>
        <v>0.6347222222222222</v>
      </c>
      <c r="R63" s="145" t="s">
        <v>52</v>
      </c>
      <c r="S63" s="145" t="s">
        <v>52</v>
      </c>
      <c r="T63" s="145" t="s">
        <v>52</v>
      </c>
      <c r="U63" s="187" t="s">
        <v>52</v>
      </c>
      <c r="V63" s="206" t="s">
        <v>52</v>
      </c>
      <c r="W63" s="187" t="s">
        <v>52</v>
      </c>
      <c r="AJ63" s="181"/>
    </row>
    <row r="64" spans="2:36" ht="14.25" customHeight="1" thickBot="1">
      <c r="B64" s="189">
        <v>0.0006944444444444445</v>
      </c>
      <c r="C64" s="208">
        <v>28.1</v>
      </c>
      <c r="D64" s="378" t="s">
        <v>44</v>
      </c>
      <c r="E64" s="379"/>
      <c r="F64" s="379"/>
      <c r="G64" s="379"/>
      <c r="H64" s="346" t="s">
        <v>251</v>
      </c>
      <c r="I64" s="306" t="s">
        <v>52</v>
      </c>
      <c r="J64" s="151">
        <f>J63+$B64</f>
        <v>0.3034722222222221</v>
      </c>
      <c r="K64" s="151" t="s">
        <v>52</v>
      </c>
      <c r="L64" s="151" t="s">
        <v>52</v>
      </c>
      <c r="M64" s="151" t="s">
        <v>52</v>
      </c>
      <c r="N64" s="151" t="s">
        <v>52</v>
      </c>
      <c r="O64" s="151">
        <f>O63+$B64</f>
        <v>0.4659722222222221</v>
      </c>
      <c r="P64" s="151" t="s">
        <v>52</v>
      </c>
      <c r="Q64" s="151">
        <f>Q63+$B64</f>
        <v>0.6354166666666666</v>
      </c>
      <c r="R64" s="307" t="s">
        <v>52</v>
      </c>
      <c r="S64" s="307" t="s">
        <v>52</v>
      </c>
      <c r="T64" s="307" t="s">
        <v>52</v>
      </c>
      <c r="U64" s="286" t="s">
        <v>52</v>
      </c>
      <c r="V64" s="212" t="s">
        <v>52</v>
      </c>
      <c r="W64" s="286" t="s">
        <v>52</v>
      </c>
      <c r="AJ64" s="181"/>
    </row>
    <row r="65" spans="9:26" ht="14.25" customHeight="1" thickTop="1"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</row>
    <row r="67" spans="4:8" ht="14.25" customHeight="1">
      <c r="D67" s="209"/>
      <c r="E67" s="209"/>
      <c r="F67" s="209"/>
      <c r="G67" s="209"/>
      <c r="H67" s="209"/>
    </row>
  </sheetData>
  <sheetProtection selectLockedCells="1" selectUnlockedCells="1"/>
  <mergeCells count="52">
    <mergeCell ref="D64:G64"/>
    <mergeCell ref="D62:H62"/>
    <mergeCell ref="D63:H63"/>
    <mergeCell ref="D55:H55"/>
    <mergeCell ref="D56:H56"/>
    <mergeCell ref="D57:H57"/>
    <mergeCell ref="D58:H58"/>
    <mergeCell ref="D59:H59"/>
    <mergeCell ref="D60:H60"/>
    <mergeCell ref="D54:H54"/>
    <mergeCell ref="D61:H61"/>
    <mergeCell ref="D9:G9"/>
    <mergeCell ref="D45:H45"/>
    <mergeCell ref="D46:H46"/>
    <mergeCell ref="D47:H47"/>
    <mergeCell ref="D48:H48"/>
    <mergeCell ref="D51:H51"/>
    <mergeCell ref="D52:H52"/>
    <mergeCell ref="D23:H23"/>
    <mergeCell ref="D53:H53"/>
    <mergeCell ref="D49:H49"/>
    <mergeCell ref="D50:H50"/>
    <mergeCell ref="D41:H41"/>
    <mergeCell ref="D42:H42"/>
    <mergeCell ref="D44:H44"/>
    <mergeCell ref="D36:E36"/>
    <mergeCell ref="D28:H28"/>
    <mergeCell ref="D26:H26"/>
    <mergeCell ref="D43:H43"/>
    <mergeCell ref="D27:H27"/>
    <mergeCell ref="D29:H29"/>
    <mergeCell ref="D30:H30"/>
    <mergeCell ref="D31:H31"/>
    <mergeCell ref="D32:H32"/>
    <mergeCell ref="D40:H40"/>
    <mergeCell ref="D18:H18"/>
    <mergeCell ref="D10:H10"/>
    <mergeCell ref="D13:H13"/>
    <mergeCell ref="D14:H14"/>
    <mergeCell ref="D15:H15"/>
    <mergeCell ref="D22:H22"/>
    <mergeCell ref="D21:H21"/>
    <mergeCell ref="D11:H11"/>
    <mergeCell ref="D12:H12"/>
    <mergeCell ref="I7:U7"/>
    <mergeCell ref="V7:W7"/>
    <mergeCell ref="D24:H24"/>
    <mergeCell ref="D25:H25"/>
    <mergeCell ref="D19:H19"/>
    <mergeCell ref="D20:H20"/>
    <mergeCell ref="D16:H16"/>
    <mergeCell ref="D17:H17"/>
  </mergeCells>
  <printOptions/>
  <pageMargins left="0.03937007874015748" right="0.03937007874015748" top="0" bottom="0" header="0.5118110236220472" footer="0.5118110236220472"/>
  <pageSetup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X51"/>
  <sheetViews>
    <sheetView zoomScale="85" zoomScaleNormal="85" zoomScaleSheetLayoutView="85" workbookViewId="0" topLeftCell="A16">
      <selection activeCell="I55" sqref="I55"/>
    </sheetView>
  </sheetViews>
  <sheetFormatPr defaultColWidth="6.8984375" defaultRowHeight="14.25" customHeight="1"/>
  <cols>
    <col min="1" max="1" width="6.8984375" style="181" customWidth="1"/>
    <col min="2" max="3" width="0" style="181" hidden="1" customWidth="1"/>
    <col min="4" max="8" width="6.8984375" style="181" customWidth="1"/>
    <col min="9" max="31" width="6.8984375" style="180" customWidth="1"/>
    <col min="32" max="16384" width="6.8984375" style="181" customWidth="1"/>
  </cols>
  <sheetData>
    <row r="2" spans="2:19" ht="19.5" customHeight="1">
      <c r="B2" s="280"/>
      <c r="C2" s="280"/>
      <c r="D2" s="280"/>
      <c r="E2" s="280"/>
      <c r="F2" s="280"/>
      <c r="G2" s="280"/>
      <c r="H2" s="172" t="s">
        <v>248</v>
      </c>
      <c r="I2" s="344">
        <v>26</v>
      </c>
      <c r="J2" s="281"/>
      <c r="K2" s="281"/>
      <c r="L2" s="281"/>
      <c r="M2" s="281"/>
      <c r="N2" s="281"/>
      <c r="O2" s="281"/>
      <c r="P2" s="281"/>
      <c r="Q2" s="281"/>
      <c r="R2" s="281"/>
      <c r="S2" s="281"/>
    </row>
    <row r="3" spans="2:12" ht="14.25" customHeight="1">
      <c r="B3" s="280"/>
      <c r="C3" s="280"/>
      <c r="D3" s="356"/>
      <c r="E3" s="274"/>
      <c r="F3" s="274"/>
      <c r="G3" s="280"/>
      <c r="L3" s="283"/>
    </row>
    <row r="4" spans="2:12" ht="14.25" customHeight="1">
      <c r="B4" s="280"/>
      <c r="C4" s="280"/>
      <c r="D4" s="356"/>
      <c r="E4" s="274"/>
      <c r="F4" s="274"/>
      <c r="G4" s="280"/>
      <c r="L4" s="283"/>
    </row>
    <row r="5" spans="2:7" ht="14.25" customHeight="1">
      <c r="B5" s="280"/>
      <c r="C5" s="280"/>
      <c r="D5" s="356"/>
      <c r="E5" s="274"/>
      <c r="F5" s="274"/>
      <c r="G5" s="280"/>
    </row>
    <row r="6" spans="2:7" ht="14.25" customHeight="1">
      <c r="B6" s="280"/>
      <c r="C6" s="280"/>
      <c r="D6" s="356"/>
      <c r="E6" s="274"/>
      <c r="F6" s="274"/>
      <c r="G6" s="280"/>
    </row>
    <row r="7" spans="2:7" ht="14.25" customHeight="1" thickBot="1">
      <c r="B7" s="280"/>
      <c r="C7" s="280"/>
      <c r="D7" s="280"/>
      <c r="E7" s="277"/>
      <c r="F7" s="274"/>
      <c r="G7" s="280"/>
    </row>
    <row r="8" spans="9:22" ht="14.25" customHeight="1" thickBot="1">
      <c r="I8" s="384" t="s">
        <v>4</v>
      </c>
      <c r="J8" s="385"/>
      <c r="K8" s="385"/>
      <c r="L8" s="385"/>
      <c r="M8" s="385"/>
      <c r="N8" s="385"/>
      <c r="O8" s="385"/>
      <c r="P8" s="385"/>
      <c r="Q8" s="385"/>
      <c r="R8" s="386"/>
      <c r="S8" s="384" t="s">
        <v>5</v>
      </c>
      <c r="T8" s="385"/>
      <c r="U8" s="385"/>
      <c r="V8" s="386"/>
    </row>
    <row r="9" spans="2:22" ht="14.25" customHeight="1" thickTop="1">
      <c r="B9" s="182"/>
      <c r="C9" s="183">
        <v>0</v>
      </c>
      <c r="D9" s="376" t="s">
        <v>20</v>
      </c>
      <c r="E9" s="377"/>
      <c r="F9" s="377"/>
      <c r="G9" s="377"/>
      <c r="H9" s="377"/>
      <c r="I9" s="146" t="s">
        <v>52</v>
      </c>
      <c r="J9" s="192">
        <v>0.2222222222222222</v>
      </c>
      <c r="K9" s="147">
        <v>0.2638888888888889</v>
      </c>
      <c r="L9" s="147" t="s">
        <v>52</v>
      </c>
      <c r="M9" s="147">
        <v>0.37847222222222227</v>
      </c>
      <c r="N9" s="147">
        <v>0.4826388888888889</v>
      </c>
      <c r="O9" s="147">
        <v>0.5868055555555556</v>
      </c>
      <c r="P9" s="147">
        <v>0.6493055555555556</v>
      </c>
      <c r="Q9" s="147">
        <v>0.7534722222222222</v>
      </c>
      <c r="R9" s="184">
        <v>0.8402777777777778</v>
      </c>
      <c r="S9" s="304">
        <v>0.3194444444444445</v>
      </c>
      <c r="T9" s="147" t="s">
        <v>52</v>
      </c>
      <c r="U9" s="147">
        <v>0.5347222222222222</v>
      </c>
      <c r="V9" s="198" t="s">
        <v>52</v>
      </c>
    </row>
    <row r="10" spans="2:22" ht="14.25" customHeight="1">
      <c r="B10" s="185">
        <v>0.0006944444444444445</v>
      </c>
      <c r="C10" s="183">
        <v>0.4</v>
      </c>
      <c r="D10" s="374" t="s">
        <v>21</v>
      </c>
      <c r="E10" s="375"/>
      <c r="F10" s="375"/>
      <c r="G10" s="375"/>
      <c r="H10" s="375"/>
      <c r="I10" s="148" t="s">
        <v>52</v>
      </c>
      <c r="J10" s="193">
        <f aca="true" t="shared" si="0" ref="J10:K12">J9+$B10</f>
        <v>0.22291666666666665</v>
      </c>
      <c r="K10" s="149">
        <f t="shared" si="0"/>
        <v>0.26458333333333334</v>
      </c>
      <c r="L10" s="149" t="s">
        <v>52</v>
      </c>
      <c r="M10" s="149">
        <f aca="true" t="shared" si="1" ref="M10:M20">M9+$B10</f>
        <v>0.3791666666666667</v>
      </c>
      <c r="N10" s="149">
        <f aca="true" t="shared" si="2" ref="N10:O29">N9+$B10</f>
        <v>0.48333333333333334</v>
      </c>
      <c r="O10" s="149">
        <f t="shared" si="2"/>
        <v>0.5875</v>
      </c>
      <c r="P10" s="149">
        <f aca="true" t="shared" si="3" ref="P10:P29">P9+$B10</f>
        <v>0.65</v>
      </c>
      <c r="Q10" s="149">
        <f aca="true" t="shared" si="4" ref="Q10:Q29">Q9+$B10</f>
        <v>0.7541666666666667</v>
      </c>
      <c r="R10" s="186">
        <f aca="true" t="shared" si="5" ref="R10:R29">R9+$B10</f>
        <v>0.8409722222222222</v>
      </c>
      <c r="S10" s="206">
        <f aca="true" t="shared" si="6" ref="S10:S29">S9+B10</f>
        <v>0.3201388888888889</v>
      </c>
      <c r="T10" s="149" t="s">
        <v>52</v>
      </c>
      <c r="U10" s="149">
        <f aca="true" t="shared" si="7" ref="U10:U29">U9+$B10</f>
        <v>0.5354166666666667</v>
      </c>
      <c r="V10" s="187" t="s">
        <v>52</v>
      </c>
    </row>
    <row r="11" spans="2:22" ht="14.25" customHeight="1">
      <c r="B11" s="185">
        <v>0.001388888888888889</v>
      </c>
      <c r="C11" s="183">
        <v>1</v>
      </c>
      <c r="D11" s="168" t="s">
        <v>143</v>
      </c>
      <c r="E11" s="169"/>
      <c r="F11" s="169"/>
      <c r="G11" s="169"/>
      <c r="H11" s="169"/>
      <c r="I11" s="148" t="s">
        <v>52</v>
      </c>
      <c r="J11" s="193">
        <f t="shared" si="0"/>
        <v>0.22430555555555554</v>
      </c>
      <c r="K11" s="149">
        <f t="shared" si="0"/>
        <v>0.2659722222222222</v>
      </c>
      <c r="L11" s="149" t="s">
        <v>52</v>
      </c>
      <c r="M11" s="149">
        <f t="shared" si="1"/>
        <v>0.3805555555555556</v>
      </c>
      <c r="N11" s="149">
        <f>N10+$B11</f>
        <v>0.4847222222222222</v>
      </c>
      <c r="O11" s="149">
        <f>O10+$B11</f>
        <v>0.5888888888888889</v>
      </c>
      <c r="P11" s="149">
        <f t="shared" si="3"/>
        <v>0.6513888888888889</v>
      </c>
      <c r="Q11" s="149">
        <f t="shared" si="4"/>
        <v>0.7555555555555555</v>
      </c>
      <c r="R11" s="186">
        <f t="shared" si="5"/>
        <v>0.8423611111111111</v>
      </c>
      <c r="S11" s="206">
        <f>S10+B11</f>
        <v>0.3215277777777778</v>
      </c>
      <c r="T11" s="149" t="s">
        <v>52</v>
      </c>
      <c r="U11" s="149">
        <f t="shared" si="7"/>
        <v>0.5368055555555555</v>
      </c>
      <c r="V11" s="187" t="s">
        <v>52</v>
      </c>
    </row>
    <row r="12" spans="2:22" ht="14.25" customHeight="1">
      <c r="B12" s="185">
        <v>0.0020833333333333333</v>
      </c>
      <c r="C12" s="183">
        <v>1.9</v>
      </c>
      <c r="D12" s="374" t="s">
        <v>214</v>
      </c>
      <c r="E12" s="375"/>
      <c r="F12" s="375"/>
      <c r="G12" s="375"/>
      <c r="H12" s="375"/>
      <c r="I12" s="148" t="s">
        <v>52</v>
      </c>
      <c r="J12" s="193">
        <f t="shared" si="0"/>
        <v>0.22638888888888886</v>
      </c>
      <c r="K12" s="149">
        <f t="shared" si="0"/>
        <v>0.26805555555555555</v>
      </c>
      <c r="L12" s="149" t="s">
        <v>52</v>
      </c>
      <c r="M12" s="149">
        <f t="shared" si="1"/>
        <v>0.3826388888888889</v>
      </c>
      <c r="N12" s="149">
        <f>N11+$B12</f>
        <v>0.48680555555555555</v>
      </c>
      <c r="O12" s="149">
        <f>O11+$B12</f>
        <v>0.5909722222222222</v>
      </c>
      <c r="P12" s="149">
        <f t="shared" si="3"/>
        <v>0.6534722222222222</v>
      </c>
      <c r="Q12" s="149">
        <f t="shared" si="4"/>
        <v>0.7576388888888889</v>
      </c>
      <c r="R12" s="186">
        <f t="shared" si="5"/>
        <v>0.8444444444444444</v>
      </c>
      <c r="S12" s="206">
        <f>S11+B12</f>
        <v>0.3236111111111111</v>
      </c>
      <c r="T12" s="149" t="s">
        <v>52</v>
      </c>
      <c r="U12" s="149">
        <f t="shared" si="7"/>
        <v>0.5388888888888889</v>
      </c>
      <c r="V12" s="187" t="s">
        <v>52</v>
      </c>
    </row>
    <row r="13" spans="2:22" ht="14.25" customHeight="1">
      <c r="B13" s="185">
        <v>0.0020833333333333333</v>
      </c>
      <c r="C13" s="183">
        <v>2.6</v>
      </c>
      <c r="D13" s="374" t="s">
        <v>11</v>
      </c>
      <c r="E13" s="375"/>
      <c r="F13" s="375"/>
      <c r="G13" s="375"/>
      <c r="H13" s="375"/>
      <c r="I13" s="148" t="s">
        <v>52</v>
      </c>
      <c r="J13" s="193">
        <f aca="true" t="shared" si="8" ref="J13:J29">J12+$B13</f>
        <v>0.2284722222222222</v>
      </c>
      <c r="K13" s="149">
        <f aca="true" t="shared" si="9" ref="K13:K29">K12+$B13</f>
        <v>0.2701388888888889</v>
      </c>
      <c r="L13" s="149" t="s">
        <v>52</v>
      </c>
      <c r="M13" s="149">
        <f t="shared" si="1"/>
        <v>0.38472222222222224</v>
      </c>
      <c r="N13" s="149">
        <f t="shared" si="2"/>
        <v>0.4888888888888889</v>
      </c>
      <c r="O13" s="149">
        <f t="shared" si="2"/>
        <v>0.5930555555555556</v>
      </c>
      <c r="P13" s="149">
        <f t="shared" si="3"/>
        <v>0.6555555555555556</v>
      </c>
      <c r="Q13" s="149">
        <f t="shared" si="4"/>
        <v>0.7597222222222222</v>
      </c>
      <c r="R13" s="186">
        <f t="shared" si="5"/>
        <v>0.8465277777777778</v>
      </c>
      <c r="S13" s="206">
        <f t="shared" si="6"/>
        <v>0.32569444444444445</v>
      </c>
      <c r="T13" s="149" t="s">
        <v>52</v>
      </c>
      <c r="U13" s="149">
        <f t="shared" si="7"/>
        <v>0.5409722222222222</v>
      </c>
      <c r="V13" s="187" t="s">
        <v>52</v>
      </c>
    </row>
    <row r="14" spans="2:22" ht="14.25" customHeight="1">
      <c r="B14" s="185">
        <v>0.001388888888888889</v>
      </c>
      <c r="C14" s="183">
        <v>3.1</v>
      </c>
      <c r="D14" s="374" t="s">
        <v>49</v>
      </c>
      <c r="E14" s="375"/>
      <c r="F14" s="375"/>
      <c r="G14" s="375"/>
      <c r="H14" s="375"/>
      <c r="I14" s="148" t="s">
        <v>52</v>
      </c>
      <c r="J14" s="193">
        <f t="shared" si="8"/>
        <v>0.22986111111111107</v>
      </c>
      <c r="K14" s="149">
        <f t="shared" si="9"/>
        <v>0.27152777777777776</v>
      </c>
      <c r="L14" s="149" t="s">
        <v>52</v>
      </c>
      <c r="M14" s="149">
        <f t="shared" si="1"/>
        <v>0.3861111111111111</v>
      </c>
      <c r="N14" s="149">
        <f t="shared" si="2"/>
        <v>0.49027777777777776</v>
      </c>
      <c r="O14" s="149">
        <f t="shared" si="2"/>
        <v>0.5944444444444444</v>
      </c>
      <c r="P14" s="149">
        <f t="shared" si="3"/>
        <v>0.6569444444444444</v>
      </c>
      <c r="Q14" s="149">
        <f t="shared" si="4"/>
        <v>0.7611111111111111</v>
      </c>
      <c r="R14" s="186">
        <f t="shared" si="5"/>
        <v>0.8479166666666667</v>
      </c>
      <c r="S14" s="206">
        <f t="shared" si="6"/>
        <v>0.32708333333333334</v>
      </c>
      <c r="T14" s="149" t="s">
        <v>52</v>
      </c>
      <c r="U14" s="149">
        <f t="shared" si="7"/>
        <v>0.5423611111111111</v>
      </c>
      <c r="V14" s="187" t="s">
        <v>52</v>
      </c>
    </row>
    <row r="15" spans="2:22" ht="14.25" customHeight="1">
      <c r="B15" s="185">
        <v>0.0006944444444444445</v>
      </c>
      <c r="C15" s="183">
        <v>3.7</v>
      </c>
      <c r="D15" s="374" t="s">
        <v>56</v>
      </c>
      <c r="E15" s="375"/>
      <c r="F15" s="375"/>
      <c r="G15" s="375"/>
      <c r="H15" s="375"/>
      <c r="I15" s="148" t="s">
        <v>52</v>
      </c>
      <c r="J15" s="193">
        <f t="shared" si="8"/>
        <v>0.2305555555555555</v>
      </c>
      <c r="K15" s="149">
        <f t="shared" si="9"/>
        <v>0.2722222222222222</v>
      </c>
      <c r="L15" s="149" t="s">
        <v>52</v>
      </c>
      <c r="M15" s="149">
        <f t="shared" si="1"/>
        <v>0.38680555555555557</v>
      </c>
      <c r="N15" s="149">
        <f t="shared" si="2"/>
        <v>0.4909722222222222</v>
      </c>
      <c r="O15" s="149">
        <f t="shared" si="2"/>
        <v>0.5951388888888889</v>
      </c>
      <c r="P15" s="149">
        <f t="shared" si="3"/>
        <v>0.6576388888888889</v>
      </c>
      <c r="Q15" s="149">
        <f t="shared" si="4"/>
        <v>0.7618055555555555</v>
      </c>
      <c r="R15" s="186">
        <f t="shared" si="5"/>
        <v>0.8486111111111111</v>
      </c>
      <c r="S15" s="206">
        <f t="shared" si="6"/>
        <v>0.3277777777777778</v>
      </c>
      <c r="T15" s="149" t="s">
        <v>52</v>
      </c>
      <c r="U15" s="149">
        <f t="shared" si="7"/>
        <v>0.5430555555555555</v>
      </c>
      <c r="V15" s="187" t="s">
        <v>52</v>
      </c>
    </row>
    <row r="16" spans="2:22" ht="14.25" customHeight="1">
      <c r="B16" s="185">
        <v>0.001388888888888889</v>
      </c>
      <c r="C16" s="183">
        <v>4.9</v>
      </c>
      <c r="D16" s="374" t="s">
        <v>57</v>
      </c>
      <c r="E16" s="375"/>
      <c r="F16" s="375"/>
      <c r="G16" s="375"/>
      <c r="H16" s="375"/>
      <c r="I16" s="148" t="s">
        <v>52</v>
      </c>
      <c r="J16" s="193">
        <f t="shared" si="8"/>
        <v>0.2319444444444444</v>
      </c>
      <c r="K16" s="149">
        <f t="shared" si="9"/>
        <v>0.2736111111111111</v>
      </c>
      <c r="L16" s="149" t="s">
        <v>52</v>
      </c>
      <c r="M16" s="149">
        <f t="shared" si="1"/>
        <v>0.38819444444444445</v>
      </c>
      <c r="N16" s="149">
        <f t="shared" si="2"/>
        <v>0.4923611111111111</v>
      </c>
      <c r="O16" s="149">
        <f t="shared" si="2"/>
        <v>0.5965277777777778</v>
      </c>
      <c r="P16" s="149">
        <f t="shared" si="3"/>
        <v>0.6590277777777778</v>
      </c>
      <c r="Q16" s="149">
        <f t="shared" si="4"/>
        <v>0.7631944444444444</v>
      </c>
      <c r="R16" s="186">
        <f t="shared" si="5"/>
        <v>0.85</v>
      </c>
      <c r="S16" s="206">
        <f t="shared" si="6"/>
        <v>0.32916666666666666</v>
      </c>
      <c r="T16" s="149" t="s">
        <v>52</v>
      </c>
      <c r="U16" s="149">
        <f t="shared" si="7"/>
        <v>0.5444444444444444</v>
      </c>
      <c r="V16" s="187" t="s">
        <v>52</v>
      </c>
    </row>
    <row r="17" spans="2:22" ht="14.25" customHeight="1">
      <c r="B17" s="185">
        <v>0.0006944444444444445</v>
      </c>
      <c r="C17" s="183">
        <v>5.9</v>
      </c>
      <c r="D17" s="374" t="s">
        <v>47</v>
      </c>
      <c r="E17" s="375"/>
      <c r="F17" s="375"/>
      <c r="G17" s="375"/>
      <c r="H17" s="375"/>
      <c r="I17" s="148" t="s">
        <v>52</v>
      </c>
      <c r="J17" s="193">
        <f t="shared" si="8"/>
        <v>0.23263888888888884</v>
      </c>
      <c r="K17" s="149">
        <f t="shared" si="9"/>
        <v>0.2743055555555555</v>
      </c>
      <c r="L17" s="149" t="s">
        <v>52</v>
      </c>
      <c r="M17" s="149">
        <f t="shared" si="1"/>
        <v>0.3888888888888889</v>
      </c>
      <c r="N17" s="149">
        <f t="shared" si="2"/>
        <v>0.4930555555555555</v>
      </c>
      <c r="O17" s="149">
        <f t="shared" si="2"/>
        <v>0.5972222222222222</v>
      </c>
      <c r="P17" s="149">
        <f t="shared" si="3"/>
        <v>0.6597222222222222</v>
      </c>
      <c r="Q17" s="149">
        <f t="shared" si="4"/>
        <v>0.7638888888888888</v>
      </c>
      <c r="R17" s="186">
        <f t="shared" si="5"/>
        <v>0.8506944444444444</v>
      </c>
      <c r="S17" s="206">
        <f t="shared" si="6"/>
        <v>0.3298611111111111</v>
      </c>
      <c r="T17" s="149" t="s">
        <v>52</v>
      </c>
      <c r="U17" s="149">
        <f t="shared" si="7"/>
        <v>0.5451388888888888</v>
      </c>
      <c r="V17" s="187" t="s">
        <v>52</v>
      </c>
    </row>
    <row r="18" spans="2:22" ht="14.25" customHeight="1">
      <c r="B18" s="185">
        <v>0.002777777777777778</v>
      </c>
      <c r="C18" s="183">
        <v>8.7</v>
      </c>
      <c r="D18" s="374" t="s">
        <v>58</v>
      </c>
      <c r="E18" s="375"/>
      <c r="F18" s="375"/>
      <c r="G18" s="375"/>
      <c r="H18" s="375"/>
      <c r="I18" s="148" t="s">
        <v>52</v>
      </c>
      <c r="J18" s="193">
        <f t="shared" si="8"/>
        <v>0.2354166666666666</v>
      </c>
      <c r="K18" s="149">
        <f t="shared" si="9"/>
        <v>0.2770833333333333</v>
      </c>
      <c r="L18" s="149" t="s">
        <v>52</v>
      </c>
      <c r="M18" s="149">
        <f t="shared" si="1"/>
        <v>0.39166666666666666</v>
      </c>
      <c r="N18" s="149">
        <f t="shared" si="2"/>
        <v>0.4958333333333333</v>
      </c>
      <c r="O18" s="149">
        <f t="shared" si="2"/>
        <v>0.6</v>
      </c>
      <c r="P18" s="149">
        <f t="shared" si="3"/>
        <v>0.6625</v>
      </c>
      <c r="Q18" s="149">
        <f t="shared" si="4"/>
        <v>0.7666666666666666</v>
      </c>
      <c r="R18" s="186">
        <f t="shared" si="5"/>
        <v>0.8534722222222222</v>
      </c>
      <c r="S18" s="206">
        <f t="shared" si="6"/>
        <v>0.3326388888888889</v>
      </c>
      <c r="T18" s="149" t="s">
        <v>52</v>
      </c>
      <c r="U18" s="149">
        <f t="shared" si="7"/>
        <v>0.5479166666666666</v>
      </c>
      <c r="V18" s="187" t="s">
        <v>52</v>
      </c>
    </row>
    <row r="19" spans="2:22" ht="14.25" customHeight="1">
      <c r="B19" s="185">
        <v>0.0020833333333333333</v>
      </c>
      <c r="C19" s="183">
        <v>10.5</v>
      </c>
      <c r="D19" s="374" t="s">
        <v>59</v>
      </c>
      <c r="E19" s="375"/>
      <c r="F19" s="375"/>
      <c r="G19" s="375"/>
      <c r="H19" s="375"/>
      <c r="I19" s="148" t="s">
        <v>52</v>
      </c>
      <c r="J19" s="193">
        <f t="shared" si="8"/>
        <v>0.23749999999999993</v>
      </c>
      <c r="K19" s="149">
        <f t="shared" si="9"/>
        <v>0.2791666666666666</v>
      </c>
      <c r="L19" s="149" t="s">
        <v>52</v>
      </c>
      <c r="M19" s="149">
        <f t="shared" si="1"/>
        <v>0.39375</v>
      </c>
      <c r="N19" s="149">
        <f t="shared" si="2"/>
        <v>0.4979166666666666</v>
      </c>
      <c r="O19" s="149">
        <f t="shared" si="2"/>
        <v>0.6020833333333333</v>
      </c>
      <c r="P19" s="149">
        <f t="shared" si="3"/>
        <v>0.6645833333333333</v>
      </c>
      <c r="Q19" s="149">
        <f t="shared" si="4"/>
        <v>0.7687499999999999</v>
      </c>
      <c r="R19" s="186">
        <f t="shared" si="5"/>
        <v>0.8555555555555555</v>
      </c>
      <c r="S19" s="206">
        <f t="shared" si="6"/>
        <v>0.3347222222222222</v>
      </c>
      <c r="T19" s="149" t="s">
        <v>52</v>
      </c>
      <c r="U19" s="149">
        <f t="shared" si="7"/>
        <v>0.5499999999999999</v>
      </c>
      <c r="V19" s="187" t="s">
        <v>52</v>
      </c>
    </row>
    <row r="20" spans="2:22" ht="14.25" customHeight="1">
      <c r="B20" s="185">
        <v>0.0006944444444444445</v>
      </c>
      <c r="C20" s="183">
        <v>11.3</v>
      </c>
      <c r="D20" s="374" t="s">
        <v>100</v>
      </c>
      <c r="E20" s="375"/>
      <c r="F20" s="375"/>
      <c r="G20" s="375"/>
      <c r="H20" s="375"/>
      <c r="I20" s="148" t="s">
        <v>52</v>
      </c>
      <c r="J20" s="193">
        <f t="shared" si="8"/>
        <v>0.23819444444444438</v>
      </c>
      <c r="K20" s="149">
        <f t="shared" si="9"/>
        <v>0.27986111111111106</v>
      </c>
      <c r="L20" s="149" t="s">
        <v>52</v>
      </c>
      <c r="M20" s="149">
        <f t="shared" si="1"/>
        <v>0.39444444444444443</v>
      </c>
      <c r="N20" s="149">
        <f t="shared" si="2"/>
        <v>0.49861111111111106</v>
      </c>
      <c r="O20" s="149">
        <f t="shared" si="2"/>
        <v>0.6027777777777777</v>
      </c>
      <c r="P20" s="149">
        <f t="shared" si="3"/>
        <v>0.6652777777777777</v>
      </c>
      <c r="Q20" s="149">
        <f t="shared" si="4"/>
        <v>0.7694444444444444</v>
      </c>
      <c r="R20" s="186">
        <f t="shared" si="5"/>
        <v>0.85625</v>
      </c>
      <c r="S20" s="206">
        <f t="shared" si="6"/>
        <v>0.33541666666666664</v>
      </c>
      <c r="T20" s="149" t="s">
        <v>52</v>
      </c>
      <c r="U20" s="149">
        <f t="shared" si="7"/>
        <v>0.5506944444444444</v>
      </c>
      <c r="V20" s="187" t="s">
        <v>52</v>
      </c>
    </row>
    <row r="21" spans="2:22" ht="14.25" customHeight="1">
      <c r="B21" s="185">
        <v>0.0020833333333333333</v>
      </c>
      <c r="C21" s="183">
        <v>12.2</v>
      </c>
      <c r="D21" s="374" t="s">
        <v>60</v>
      </c>
      <c r="E21" s="375"/>
      <c r="F21" s="375"/>
      <c r="G21" s="375"/>
      <c r="H21" s="375"/>
      <c r="I21" s="148" t="s">
        <v>52</v>
      </c>
      <c r="J21" s="193">
        <f t="shared" si="8"/>
        <v>0.2402777777777777</v>
      </c>
      <c r="K21" s="149">
        <f>K20+$B21</f>
        <v>0.2819444444444444</v>
      </c>
      <c r="L21" s="149" t="s">
        <v>52</v>
      </c>
      <c r="M21" s="149">
        <f aca="true" t="shared" si="10" ref="M21:S21">M20+$B21</f>
        <v>0.39652777777777776</v>
      </c>
      <c r="N21" s="149">
        <f>N20+$B21</f>
        <v>0.5006944444444444</v>
      </c>
      <c r="O21" s="149">
        <f t="shared" si="10"/>
        <v>0.6048611111111111</v>
      </c>
      <c r="P21" s="149">
        <f t="shared" si="10"/>
        <v>0.6673611111111111</v>
      </c>
      <c r="Q21" s="149">
        <f t="shared" si="10"/>
        <v>0.7715277777777777</v>
      </c>
      <c r="R21" s="186">
        <f t="shared" si="10"/>
        <v>0.8583333333333333</v>
      </c>
      <c r="S21" s="206">
        <f t="shared" si="10"/>
        <v>0.33749999999999997</v>
      </c>
      <c r="T21" s="149" t="s">
        <v>52</v>
      </c>
      <c r="U21" s="149">
        <f>U20+$B21</f>
        <v>0.5527777777777777</v>
      </c>
      <c r="V21" s="187" t="s">
        <v>52</v>
      </c>
    </row>
    <row r="22" spans="2:22" ht="14.25" customHeight="1">
      <c r="B22" s="185">
        <v>0.001388888888888889</v>
      </c>
      <c r="C22" s="183">
        <v>12.9</v>
      </c>
      <c r="D22" s="374" t="s">
        <v>160</v>
      </c>
      <c r="E22" s="375"/>
      <c r="F22" s="375"/>
      <c r="G22" s="375"/>
      <c r="H22" s="375"/>
      <c r="I22" s="148" t="s">
        <v>52</v>
      </c>
      <c r="J22" s="193">
        <f t="shared" si="8"/>
        <v>0.24166666666666659</v>
      </c>
      <c r="K22" s="149">
        <f t="shared" si="9"/>
        <v>0.28333333333333327</v>
      </c>
      <c r="L22" s="149" t="s">
        <v>52</v>
      </c>
      <c r="M22" s="149">
        <f aca="true" t="shared" si="11" ref="M22:M29">M21+$B22</f>
        <v>0.39791666666666664</v>
      </c>
      <c r="N22" s="149">
        <f t="shared" si="2"/>
        <v>0.5020833333333333</v>
      </c>
      <c r="O22" s="149">
        <f t="shared" si="2"/>
        <v>0.60625</v>
      </c>
      <c r="P22" s="149">
        <f t="shared" si="3"/>
        <v>0.66875</v>
      </c>
      <c r="Q22" s="149">
        <f t="shared" si="4"/>
        <v>0.7729166666666666</v>
      </c>
      <c r="R22" s="186">
        <f t="shared" si="5"/>
        <v>0.8597222222222222</v>
      </c>
      <c r="S22" s="206">
        <f t="shared" si="6"/>
        <v>0.33888888888888885</v>
      </c>
      <c r="T22" s="149" t="s">
        <v>52</v>
      </c>
      <c r="U22" s="149">
        <f t="shared" si="7"/>
        <v>0.5541666666666666</v>
      </c>
      <c r="V22" s="187" t="s">
        <v>52</v>
      </c>
    </row>
    <row r="23" spans="2:22" ht="14.25" customHeight="1">
      <c r="B23" s="185">
        <v>0.0006944444444444445</v>
      </c>
      <c r="C23" s="183">
        <v>14.1</v>
      </c>
      <c r="D23" s="374" t="s">
        <v>61</v>
      </c>
      <c r="E23" s="375"/>
      <c r="F23" s="375"/>
      <c r="G23" s="375"/>
      <c r="H23" s="375"/>
      <c r="I23" s="148" t="s">
        <v>52</v>
      </c>
      <c r="J23" s="193">
        <f t="shared" si="8"/>
        <v>0.24236111111111103</v>
      </c>
      <c r="K23" s="149">
        <f t="shared" si="9"/>
        <v>0.2840277777777777</v>
      </c>
      <c r="L23" s="149" t="s">
        <v>52</v>
      </c>
      <c r="M23" s="149">
        <f t="shared" si="11"/>
        <v>0.3986111111111111</v>
      </c>
      <c r="N23" s="149">
        <f t="shared" si="2"/>
        <v>0.5027777777777778</v>
      </c>
      <c r="O23" s="149">
        <f t="shared" si="2"/>
        <v>0.6069444444444444</v>
      </c>
      <c r="P23" s="149">
        <f t="shared" si="3"/>
        <v>0.6694444444444444</v>
      </c>
      <c r="Q23" s="149">
        <f t="shared" si="4"/>
        <v>0.773611111111111</v>
      </c>
      <c r="R23" s="186">
        <f t="shared" si="5"/>
        <v>0.8604166666666666</v>
      </c>
      <c r="S23" s="206">
        <f t="shared" si="6"/>
        <v>0.3395833333333333</v>
      </c>
      <c r="T23" s="149" t="s">
        <v>52</v>
      </c>
      <c r="U23" s="149">
        <f t="shared" si="7"/>
        <v>0.554861111111111</v>
      </c>
      <c r="V23" s="187" t="s">
        <v>52</v>
      </c>
    </row>
    <row r="24" spans="2:22" ht="14.25" customHeight="1">
      <c r="B24" s="185">
        <v>0.001388888888888889</v>
      </c>
      <c r="C24" s="183">
        <v>14.5</v>
      </c>
      <c r="D24" s="374" t="s">
        <v>266</v>
      </c>
      <c r="E24" s="375"/>
      <c r="F24" s="375"/>
      <c r="G24" s="375"/>
      <c r="H24" s="375"/>
      <c r="I24" s="148"/>
      <c r="J24" s="193">
        <f t="shared" si="8"/>
        <v>0.2437499999999999</v>
      </c>
      <c r="K24" s="149">
        <f t="shared" si="9"/>
        <v>0.2854166666666666</v>
      </c>
      <c r="L24" s="149" t="s">
        <v>52</v>
      </c>
      <c r="M24" s="149">
        <f t="shared" si="11"/>
        <v>0.39999999999999997</v>
      </c>
      <c r="N24" s="149">
        <f>N23+$B24</f>
        <v>0.5041666666666667</v>
      </c>
      <c r="O24" s="149">
        <f>O23+$B24</f>
        <v>0.6083333333333333</v>
      </c>
      <c r="P24" s="149">
        <f t="shared" si="3"/>
        <v>0.6708333333333333</v>
      </c>
      <c r="Q24" s="149">
        <f t="shared" si="4"/>
        <v>0.7749999999999999</v>
      </c>
      <c r="R24" s="186">
        <f t="shared" si="5"/>
        <v>0.8618055555555555</v>
      </c>
      <c r="S24" s="206">
        <f>S23+B24</f>
        <v>0.3409722222222222</v>
      </c>
      <c r="T24" s="149" t="s">
        <v>52</v>
      </c>
      <c r="U24" s="149">
        <f t="shared" si="7"/>
        <v>0.5562499999999999</v>
      </c>
      <c r="V24" s="187" t="s">
        <v>52</v>
      </c>
    </row>
    <row r="25" spans="2:22" ht="14.25" customHeight="1">
      <c r="B25" s="185">
        <v>0.0006944444444444445</v>
      </c>
      <c r="C25" s="183">
        <v>15</v>
      </c>
      <c r="D25" s="374" t="s">
        <v>62</v>
      </c>
      <c r="E25" s="375"/>
      <c r="F25" s="375"/>
      <c r="G25" s="375"/>
      <c r="H25" s="375"/>
      <c r="I25" s="148" t="s">
        <v>52</v>
      </c>
      <c r="J25" s="193">
        <f t="shared" si="8"/>
        <v>0.24444444444444435</v>
      </c>
      <c r="K25" s="149">
        <f t="shared" si="9"/>
        <v>0.28611111111111104</v>
      </c>
      <c r="L25" s="149" t="s">
        <v>52</v>
      </c>
      <c r="M25" s="149">
        <f t="shared" si="11"/>
        <v>0.4006944444444444</v>
      </c>
      <c r="N25" s="149">
        <f>N24+$B25</f>
        <v>0.5048611111111111</v>
      </c>
      <c r="O25" s="149">
        <f>O24+$B25</f>
        <v>0.6090277777777777</v>
      </c>
      <c r="P25" s="149">
        <f t="shared" si="3"/>
        <v>0.6715277777777777</v>
      </c>
      <c r="Q25" s="149">
        <f t="shared" si="4"/>
        <v>0.7756944444444444</v>
      </c>
      <c r="R25" s="186">
        <f t="shared" si="5"/>
        <v>0.8624999999999999</v>
      </c>
      <c r="S25" s="206">
        <f>S24+B25</f>
        <v>0.3416666666666666</v>
      </c>
      <c r="T25" s="149" t="s">
        <v>52</v>
      </c>
      <c r="U25" s="149">
        <f t="shared" si="7"/>
        <v>0.5569444444444444</v>
      </c>
      <c r="V25" s="187" t="s">
        <v>52</v>
      </c>
    </row>
    <row r="26" spans="2:22" ht="14.25" customHeight="1">
      <c r="B26" s="185">
        <v>0.001388888888888889</v>
      </c>
      <c r="C26" s="183">
        <v>15.8</v>
      </c>
      <c r="D26" s="374" t="s">
        <v>63</v>
      </c>
      <c r="E26" s="375"/>
      <c r="F26" s="375"/>
      <c r="G26" s="375"/>
      <c r="H26" s="375"/>
      <c r="I26" s="148" t="s">
        <v>52</v>
      </c>
      <c r="J26" s="193">
        <f t="shared" si="8"/>
        <v>0.24583333333333324</v>
      </c>
      <c r="K26" s="149">
        <f t="shared" si="9"/>
        <v>0.2874999999999999</v>
      </c>
      <c r="L26" s="149" t="s">
        <v>52</v>
      </c>
      <c r="M26" s="149">
        <f t="shared" si="11"/>
        <v>0.4020833333333333</v>
      </c>
      <c r="N26" s="149">
        <f t="shared" si="2"/>
        <v>0.50625</v>
      </c>
      <c r="O26" s="149">
        <f t="shared" si="2"/>
        <v>0.6104166666666666</v>
      </c>
      <c r="P26" s="149">
        <f t="shared" si="3"/>
        <v>0.6729166666666666</v>
      </c>
      <c r="Q26" s="149">
        <f t="shared" si="4"/>
        <v>0.7770833333333332</v>
      </c>
      <c r="R26" s="186">
        <f t="shared" si="5"/>
        <v>0.8638888888888888</v>
      </c>
      <c r="S26" s="206">
        <f t="shared" si="6"/>
        <v>0.3430555555555555</v>
      </c>
      <c r="T26" s="149" t="s">
        <v>52</v>
      </c>
      <c r="U26" s="149">
        <f t="shared" si="7"/>
        <v>0.5583333333333332</v>
      </c>
      <c r="V26" s="187" t="s">
        <v>52</v>
      </c>
    </row>
    <row r="27" spans="2:22" ht="14.25" customHeight="1">
      <c r="B27" s="185">
        <v>0.0006944444444444445</v>
      </c>
      <c r="C27" s="183">
        <v>16.4</v>
      </c>
      <c r="D27" s="374" t="s">
        <v>237</v>
      </c>
      <c r="E27" s="375"/>
      <c r="F27" s="375"/>
      <c r="G27" s="375"/>
      <c r="H27" s="375"/>
      <c r="I27" s="148" t="s">
        <v>52</v>
      </c>
      <c r="J27" s="193">
        <f t="shared" si="8"/>
        <v>0.24652777777777768</v>
      </c>
      <c r="K27" s="149">
        <f t="shared" si="9"/>
        <v>0.28819444444444436</v>
      </c>
      <c r="L27" s="149" t="s">
        <v>52</v>
      </c>
      <c r="M27" s="149">
        <f t="shared" si="11"/>
        <v>0.40277777777777773</v>
      </c>
      <c r="N27" s="149">
        <f t="shared" si="2"/>
        <v>0.5069444444444444</v>
      </c>
      <c r="O27" s="149">
        <f t="shared" si="2"/>
        <v>0.611111111111111</v>
      </c>
      <c r="P27" s="149">
        <f t="shared" si="3"/>
        <v>0.673611111111111</v>
      </c>
      <c r="Q27" s="149">
        <f t="shared" si="4"/>
        <v>0.7777777777777777</v>
      </c>
      <c r="R27" s="186">
        <f t="shared" si="5"/>
        <v>0.8645833333333333</v>
      </c>
      <c r="S27" s="206">
        <f t="shared" si="6"/>
        <v>0.34374999999999994</v>
      </c>
      <c r="T27" s="149" t="s">
        <v>52</v>
      </c>
      <c r="U27" s="149">
        <f t="shared" si="7"/>
        <v>0.5590277777777777</v>
      </c>
      <c r="V27" s="187" t="s">
        <v>52</v>
      </c>
    </row>
    <row r="28" spans="2:22" ht="14.25" customHeight="1">
      <c r="B28" s="185">
        <v>0.0006944444444444445</v>
      </c>
      <c r="C28" s="183">
        <v>17.2</v>
      </c>
      <c r="D28" s="374" t="s">
        <v>94</v>
      </c>
      <c r="E28" s="375"/>
      <c r="F28" s="375"/>
      <c r="G28" s="375"/>
      <c r="H28" s="375"/>
      <c r="I28" s="148" t="s">
        <v>52</v>
      </c>
      <c r="J28" s="193">
        <f t="shared" si="8"/>
        <v>0.24722222222222212</v>
      </c>
      <c r="K28" s="149">
        <f t="shared" si="9"/>
        <v>0.2888888888888888</v>
      </c>
      <c r="L28" s="149" t="s">
        <v>52</v>
      </c>
      <c r="M28" s="149">
        <f t="shared" si="11"/>
        <v>0.4034722222222222</v>
      </c>
      <c r="N28" s="149">
        <f t="shared" si="2"/>
        <v>0.5076388888888889</v>
      </c>
      <c r="O28" s="149">
        <f t="shared" si="2"/>
        <v>0.6118055555555555</v>
      </c>
      <c r="P28" s="149">
        <f t="shared" si="3"/>
        <v>0.6743055555555555</v>
      </c>
      <c r="Q28" s="149">
        <f t="shared" si="4"/>
        <v>0.7784722222222221</v>
      </c>
      <c r="R28" s="186">
        <f t="shared" si="5"/>
        <v>0.8652777777777777</v>
      </c>
      <c r="S28" s="206">
        <f t="shared" si="6"/>
        <v>0.3444444444444444</v>
      </c>
      <c r="T28" s="149" t="s">
        <v>52</v>
      </c>
      <c r="U28" s="149">
        <f t="shared" si="7"/>
        <v>0.5597222222222221</v>
      </c>
      <c r="V28" s="187" t="s">
        <v>52</v>
      </c>
    </row>
    <row r="29" spans="2:22" ht="14.25" customHeight="1" thickBot="1">
      <c r="B29" s="189">
        <v>0.0006944444444444445</v>
      </c>
      <c r="C29" s="190">
        <v>19</v>
      </c>
      <c r="D29" s="378" t="s">
        <v>64</v>
      </c>
      <c r="E29" s="379"/>
      <c r="F29" s="379"/>
      <c r="G29" s="379"/>
      <c r="H29" s="379"/>
      <c r="I29" s="150" t="s">
        <v>52</v>
      </c>
      <c r="J29" s="211">
        <f t="shared" si="8"/>
        <v>0.24791666666666656</v>
      </c>
      <c r="K29" s="151">
        <f t="shared" si="9"/>
        <v>0.28958333333333325</v>
      </c>
      <c r="L29" s="151" t="s">
        <v>52</v>
      </c>
      <c r="M29" s="151">
        <f t="shared" si="11"/>
        <v>0.4041666666666666</v>
      </c>
      <c r="N29" s="151">
        <f t="shared" si="2"/>
        <v>0.5083333333333333</v>
      </c>
      <c r="O29" s="151">
        <f t="shared" si="2"/>
        <v>0.6124999999999999</v>
      </c>
      <c r="P29" s="151">
        <f t="shared" si="3"/>
        <v>0.6749999999999999</v>
      </c>
      <c r="Q29" s="151">
        <f t="shared" si="4"/>
        <v>0.7791666666666666</v>
      </c>
      <c r="R29" s="191">
        <f t="shared" si="5"/>
        <v>0.8659722222222221</v>
      </c>
      <c r="S29" s="212">
        <f t="shared" si="6"/>
        <v>0.34513888888888883</v>
      </c>
      <c r="T29" s="151" t="s">
        <v>52</v>
      </c>
      <c r="U29" s="151">
        <f t="shared" si="7"/>
        <v>0.5604166666666666</v>
      </c>
      <c r="V29" s="286" t="s">
        <v>52</v>
      </c>
    </row>
    <row r="30" spans="2:23" ht="14.25" customHeight="1" thickBot="1" thickTop="1">
      <c r="B30" s="188"/>
      <c r="C30" s="282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</row>
    <row r="31" spans="2:22" ht="14.25" customHeight="1" thickTop="1">
      <c r="B31" s="182"/>
      <c r="C31" s="183">
        <v>0</v>
      </c>
      <c r="D31" s="170" t="s">
        <v>64</v>
      </c>
      <c r="E31" s="171"/>
      <c r="F31" s="171"/>
      <c r="G31" s="171"/>
      <c r="H31" s="171"/>
      <c r="I31" s="146" t="s">
        <v>52</v>
      </c>
      <c r="J31" s="192">
        <v>0.25</v>
      </c>
      <c r="K31" s="147">
        <v>0.2916666666666667</v>
      </c>
      <c r="L31" s="147" t="s">
        <v>52</v>
      </c>
      <c r="M31" s="147">
        <v>0.40625</v>
      </c>
      <c r="N31" s="147">
        <v>0.5104166666666666</v>
      </c>
      <c r="O31" s="147">
        <v>0.6145833333333334</v>
      </c>
      <c r="P31" s="147">
        <v>0.6770833333333334</v>
      </c>
      <c r="Q31" s="147">
        <v>0.78125</v>
      </c>
      <c r="R31" s="184">
        <v>0.8680555555555555</v>
      </c>
      <c r="S31" s="304">
        <v>0.34722222222222227</v>
      </c>
      <c r="T31" s="147" t="s">
        <v>52</v>
      </c>
      <c r="U31" s="147">
        <v>0.5625</v>
      </c>
      <c r="V31" s="198" t="s">
        <v>52</v>
      </c>
    </row>
    <row r="32" spans="2:22" ht="14.25" customHeight="1">
      <c r="B32" s="185">
        <v>0.0006944444444444445</v>
      </c>
      <c r="C32" s="183">
        <v>1.8</v>
      </c>
      <c r="D32" s="374" t="s">
        <v>94</v>
      </c>
      <c r="E32" s="375"/>
      <c r="F32" s="375"/>
      <c r="G32" s="375"/>
      <c r="H32" s="375"/>
      <c r="I32" s="148" t="s">
        <v>52</v>
      </c>
      <c r="J32" s="193">
        <f aca="true" t="shared" si="12" ref="J32:J48">J31+$B32</f>
        <v>0.25069444444444444</v>
      </c>
      <c r="K32" s="149">
        <f aca="true" t="shared" si="13" ref="K32:K48">K31+$B32</f>
        <v>0.2923611111111111</v>
      </c>
      <c r="L32" s="149" t="s">
        <v>52</v>
      </c>
      <c r="M32" s="149">
        <f aca="true" t="shared" si="14" ref="M32:V48">M31+$B32</f>
        <v>0.40694444444444444</v>
      </c>
      <c r="N32" s="149">
        <f aca="true" t="shared" si="15" ref="N32:N50">N31+$B32</f>
        <v>0.5111111111111111</v>
      </c>
      <c r="O32" s="149">
        <f t="shared" si="14"/>
        <v>0.6152777777777778</v>
      </c>
      <c r="P32" s="149">
        <f t="shared" si="14"/>
        <v>0.6777777777777778</v>
      </c>
      <c r="Q32" s="149">
        <f t="shared" si="14"/>
        <v>0.7819444444444444</v>
      </c>
      <c r="R32" s="186">
        <f t="shared" si="14"/>
        <v>0.8687499999999999</v>
      </c>
      <c r="S32" s="206">
        <f t="shared" si="14"/>
        <v>0.3479166666666667</v>
      </c>
      <c r="T32" s="149" t="s">
        <v>52</v>
      </c>
      <c r="U32" s="149">
        <f aca="true" t="shared" si="16" ref="U32:U44">U31+$B32</f>
        <v>0.5631944444444444</v>
      </c>
      <c r="V32" s="187" t="s">
        <v>52</v>
      </c>
    </row>
    <row r="33" spans="2:22" ht="14.25" customHeight="1">
      <c r="B33" s="185">
        <v>0.0006944444444444445</v>
      </c>
      <c r="C33" s="183">
        <v>2.5</v>
      </c>
      <c r="D33" s="168" t="s">
        <v>237</v>
      </c>
      <c r="E33" s="169"/>
      <c r="F33" s="169"/>
      <c r="G33" s="169"/>
      <c r="H33" s="169"/>
      <c r="I33" s="148" t="s">
        <v>52</v>
      </c>
      <c r="J33" s="193">
        <f t="shared" si="12"/>
        <v>0.2513888888888889</v>
      </c>
      <c r="K33" s="149">
        <f t="shared" si="13"/>
        <v>0.29305555555555557</v>
      </c>
      <c r="L33" s="149" t="s">
        <v>52</v>
      </c>
      <c r="M33" s="149">
        <f t="shared" si="14"/>
        <v>0.4076388888888889</v>
      </c>
      <c r="N33" s="149">
        <f t="shared" si="15"/>
        <v>0.5118055555555555</v>
      </c>
      <c r="O33" s="149">
        <f t="shared" si="14"/>
        <v>0.6159722222222223</v>
      </c>
      <c r="P33" s="149">
        <f t="shared" si="14"/>
        <v>0.6784722222222223</v>
      </c>
      <c r="Q33" s="149">
        <f t="shared" si="14"/>
        <v>0.7826388888888889</v>
      </c>
      <c r="R33" s="186">
        <f t="shared" si="14"/>
        <v>0.8694444444444444</v>
      </c>
      <c r="S33" s="206">
        <f t="shared" si="14"/>
        <v>0.34861111111111115</v>
      </c>
      <c r="T33" s="149" t="s">
        <v>52</v>
      </c>
      <c r="U33" s="149">
        <f t="shared" si="16"/>
        <v>0.5638888888888889</v>
      </c>
      <c r="V33" s="187" t="s">
        <v>52</v>
      </c>
    </row>
    <row r="34" spans="2:22" ht="14.25" customHeight="1">
      <c r="B34" s="185">
        <v>0.0006944444444444445</v>
      </c>
      <c r="C34" s="183">
        <v>3.1</v>
      </c>
      <c r="D34" s="374" t="s">
        <v>63</v>
      </c>
      <c r="E34" s="375"/>
      <c r="F34" s="375"/>
      <c r="G34" s="375"/>
      <c r="H34" s="375"/>
      <c r="I34" s="148" t="s">
        <v>52</v>
      </c>
      <c r="J34" s="193">
        <f t="shared" si="12"/>
        <v>0.2520833333333333</v>
      </c>
      <c r="K34" s="149">
        <f t="shared" si="13"/>
        <v>0.29375</v>
      </c>
      <c r="L34" s="149" t="s">
        <v>52</v>
      </c>
      <c r="M34" s="149">
        <f t="shared" si="14"/>
        <v>0.4083333333333333</v>
      </c>
      <c r="N34" s="149">
        <f t="shared" si="15"/>
        <v>0.5125</v>
      </c>
      <c r="O34" s="149">
        <f t="shared" si="14"/>
        <v>0.6166666666666667</v>
      </c>
      <c r="P34" s="149">
        <f t="shared" si="14"/>
        <v>0.6791666666666667</v>
      </c>
      <c r="Q34" s="149">
        <f t="shared" si="14"/>
        <v>0.7833333333333333</v>
      </c>
      <c r="R34" s="186">
        <f t="shared" si="14"/>
        <v>0.8701388888888888</v>
      </c>
      <c r="S34" s="206">
        <f t="shared" si="14"/>
        <v>0.3493055555555556</v>
      </c>
      <c r="T34" s="149" t="s">
        <v>52</v>
      </c>
      <c r="U34" s="149">
        <f t="shared" si="16"/>
        <v>0.5645833333333333</v>
      </c>
      <c r="V34" s="187" t="s">
        <v>52</v>
      </c>
    </row>
    <row r="35" spans="2:22" ht="14.25" customHeight="1">
      <c r="B35" s="185">
        <v>0.001388888888888889</v>
      </c>
      <c r="C35" s="183">
        <v>3.8</v>
      </c>
      <c r="D35" s="168" t="s">
        <v>62</v>
      </c>
      <c r="E35" s="169"/>
      <c r="F35" s="169"/>
      <c r="G35" s="169"/>
      <c r="H35" s="169"/>
      <c r="I35" s="148" t="s">
        <v>52</v>
      </c>
      <c r="J35" s="193">
        <f t="shared" si="12"/>
        <v>0.2534722222222222</v>
      </c>
      <c r="K35" s="149">
        <f t="shared" si="13"/>
        <v>0.2951388888888889</v>
      </c>
      <c r="L35" s="149" t="s">
        <v>52</v>
      </c>
      <c r="M35" s="149">
        <f t="shared" si="14"/>
        <v>0.4097222222222222</v>
      </c>
      <c r="N35" s="149">
        <f t="shared" si="15"/>
        <v>0.5138888888888888</v>
      </c>
      <c r="O35" s="149">
        <f t="shared" si="14"/>
        <v>0.6180555555555556</v>
      </c>
      <c r="P35" s="149">
        <f t="shared" si="14"/>
        <v>0.6805555555555556</v>
      </c>
      <c r="Q35" s="149">
        <f t="shared" si="14"/>
        <v>0.7847222222222222</v>
      </c>
      <c r="R35" s="186">
        <f t="shared" si="14"/>
        <v>0.8715277777777777</v>
      </c>
      <c r="S35" s="206">
        <f t="shared" si="14"/>
        <v>0.3506944444444445</v>
      </c>
      <c r="T35" s="149" t="s">
        <v>52</v>
      </c>
      <c r="U35" s="149">
        <f t="shared" si="16"/>
        <v>0.5659722222222222</v>
      </c>
      <c r="V35" s="187" t="s">
        <v>52</v>
      </c>
    </row>
    <row r="36" spans="2:22" ht="14.25" customHeight="1">
      <c r="B36" s="185">
        <v>0.0006944444444444445</v>
      </c>
      <c r="C36" s="183">
        <v>4.3</v>
      </c>
      <c r="D36" s="374" t="s">
        <v>266</v>
      </c>
      <c r="E36" s="375"/>
      <c r="F36" s="375"/>
      <c r="G36" s="375"/>
      <c r="H36" s="375"/>
      <c r="I36" s="148" t="s">
        <v>52</v>
      </c>
      <c r="J36" s="193">
        <f t="shared" si="12"/>
        <v>0.25416666666666665</v>
      </c>
      <c r="K36" s="149">
        <f t="shared" si="13"/>
        <v>0.29583333333333334</v>
      </c>
      <c r="L36" s="149" t="s">
        <v>52</v>
      </c>
      <c r="M36" s="149">
        <f>M35+$B36</f>
        <v>0.41041666666666665</v>
      </c>
      <c r="N36" s="149">
        <f t="shared" si="15"/>
        <v>0.5145833333333333</v>
      </c>
      <c r="O36" s="149">
        <f aca="true" t="shared" si="17" ref="O36:S37">O35+$B36</f>
        <v>0.61875</v>
      </c>
      <c r="P36" s="149">
        <f t="shared" si="17"/>
        <v>0.68125</v>
      </c>
      <c r="Q36" s="149">
        <f t="shared" si="17"/>
        <v>0.7854166666666667</v>
      </c>
      <c r="R36" s="186">
        <f t="shared" si="17"/>
        <v>0.8722222222222221</v>
      </c>
      <c r="S36" s="206">
        <f t="shared" si="17"/>
        <v>0.3513888888888889</v>
      </c>
      <c r="T36" s="149" t="s">
        <v>52</v>
      </c>
      <c r="U36" s="149">
        <f t="shared" si="16"/>
        <v>0.5666666666666667</v>
      </c>
      <c r="V36" s="187" t="s">
        <v>52</v>
      </c>
    </row>
    <row r="37" spans="2:22" ht="14.25" customHeight="1">
      <c r="B37" s="185">
        <v>0.001388888888888889</v>
      </c>
      <c r="C37" s="183">
        <v>4.7</v>
      </c>
      <c r="D37" s="374" t="s">
        <v>61</v>
      </c>
      <c r="E37" s="375"/>
      <c r="F37" s="375"/>
      <c r="G37" s="375"/>
      <c r="H37" s="375"/>
      <c r="I37" s="148" t="s">
        <v>52</v>
      </c>
      <c r="J37" s="193">
        <f t="shared" si="12"/>
        <v>0.25555555555555554</v>
      </c>
      <c r="K37" s="149">
        <f t="shared" si="13"/>
        <v>0.2972222222222222</v>
      </c>
      <c r="L37" s="149" t="s">
        <v>52</v>
      </c>
      <c r="M37" s="149">
        <f>M36+$B37</f>
        <v>0.41180555555555554</v>
      </c>
      <c r="N37" s="149">
        <f t="shared" si="15"/>
        <v>0.5159722222222222</v>
      </c>
      <c r="O37" s="149">
        <f t="shared" si="17"/>
        <v>0.6201388888888889</v>
      </c>
      <c r="P37" s="149">
        <f t="shared" si="17"/>
        <v>0.6826388888888889</v>
      </c>
      <c r="Q37" s="149">
        <f t="shared" si="17"/>
        <v>0.7868055555555555</v>
      </c>
      <c r="R37" s="186">
        <f t="shared" si="17"/>
        <v>0.873611111111111</v>
      </c>
      <c r="S37" s="206">
        <f t="shared" si="17"/>
        <v>0.3527777777777778</v>
      </c>
      <c r="T37" s="149" t="s">
        <v>52</v>
      </c>
      <c r="U37" s="149">
        <f t="shared" si="16"/>
        <v>0.5680555555555555</v>
      </c>
      <c r="V37" s="187" t="s">
        <v>52</v>
      </c>
    </row>
    <row r="38" spans="2:22" ht="14.25" customHeight="1">
      <c r="B38" s="185">
        <v>0.0006944444444444445</v>
      </c>
      <c r="C38" s="183">
        <v>5.8</v>
      </c>
      <c r="D38" s="374" t="s">
        <v>160</v>
      </c>
      <c r="E38" s="375"/>
      <c r="F38" s="375"/>
      <c r="G38" s="375"/>
      <c r="H38" s="375"/>
      <c r="I38" s="148" t="s">
        <v>52</v>
      </c>
      <c r="J38" s="193">
        <f t="shared" si="12"/>
        <v>0.25625</v>
      </c>
      <c r="K38" s="149">
        <f t="shared" si="13"/>
        <v>0.29791666666666666</v>
      </c>
      <c r="L38" s="149" t="s">
        <v>52</v>
      </c>
      <c r="M38" s="149">
        <f t="shared" si="14"/>
        <v>0.4125</v>
      </c>
      <c r="N38" s="149">
        <f t="shared" si="15"/>
        <v>0.5166666666666666</v>
      </c>
      <c r="O38" s="149">
        <f t="shared" si="14"/>
        <v>0.6208333333333333</v>
      </c>
      <c r="P38" s="149">
        <f t="shared" si="14"/>
        <v>0.6833333333333333</v>
      </c>
      <c r="Q38" s="149">
        <f t="shared" si="14"/>
        <v>0.7875</v>
      </c>
      <c r="R38" s="186">
        <f t="shared" si="14"/>
        <v>0.8743055555555554</v>
      </c>
      <c r="S38" s="206">
        <f t="shared" si="14"/>
        <v>0.35347222222222224</v>
      </c>
      <c r="T38" s="149" t="s">
        <v>52</v>
      </c>
      <c r="U38" s="149">
        <f t="shared" si="16"/>
        <v>0.56875</v>
      </c>
      <c r="V38" s="187" t="s">
        <v>52</v>
      </c>
    </row>
    <row r="39" spans="2:22" ht="14.25" customHeight="1">
      <c r="B39" s="185">
        <v>0.001388888888888889</v>
      </c>
      <c r="C39" s="183">
        <v>6.5</v>
      </c>
      <c r="D39" s="374" t="s">
        <v>60</v>
      </c>
      <c r="E39" s="375"/>
      <c r="F39" s="375"/>
      <c r="G39" s="375"/>
      <c r="H39" s="375"/>
      <c r="I39" s="148" t="s">
        <v>52</v>
      </c>
      <c r="J39" s="193">
        <f t="shared" si="12"/>
        <v>0.25763888888888886</v>
      </c>
      <c r="K39" s="149">
        <f t="shared" si="13"/>
        <v>0.29930555555555555</v>
      </c>
      <c r="L39" s="149" t="s">
        <v>52</v>
      </c>
      <c r="M39" s="149">
        <f t="shared" si="14"/>
        <v>0.41388888888888886</v>
      </c>
      <c r="N39" s="149">
        <f t="shared" si="15"/>
        <v>0.5180555555555555</v>
      </c>
      <c r="O39" s="149">
        <f t="shared" si="14"/>
        <v>0.6222222222222222</v>
      </c>
      <c r="P39" s="149">
        <f t="shared" si="14"/>
        <v>0.6847222222222222</v>
      </c>
      <c r="Q39" s="149">
        <f t="shared" si="14"/>
        <v>0.7888888888888889</v>
      </c>
      <c r="R39" s="186">
        <f t="shared" si="14"/>
        <v>0.8756944444444443</v>
      </c>
      <c r="S39" s="206">
        <f t="shared" si="14"/>
        <v>0.3548611111111111</v>
      </c>
      <c r="T39" s="149" t="s">
        <v>52</v>
      </c>
      <c r="U39" s="149">
        <f t="shared" si="16"/>
        <v>0.5701388888888889</v>
      </c>
      <c r="V39" s="187" t="s">
        <v>52</v>
      </c>
    </row>
    <row r="40" spans="2:22" ht="14.25" customHeight="1">
      <c r="B40" s="185">
        <v>0.0020833333333333333</v>
      </c>
      <c r="C40" s="183">
        <v>7.4</v>
      </c>
      <c r="D40" s="374" t="s">
        <v>100</v>
      </c>
      <c r="E40" s="375"/>
      <c r="F40" s="375"/>
      <c r="G40" s="375"/>
      <c r="H40" s="375"/>
      <c r="I40" s="148" t="s">
        <v>52</v>
      </c>
      <c r="J40" s="193">
        <f t="shared" si="12"/>
        <v>0.2597222222222222</v>
      </c>
      <c r="K40" s="149">
        <f t="shared" si="13"/>
        <v>0.3013888888888889</v>
      </c>
      <c r="L40" s="149" t="s">
        <v>52</v>
      </c>
      <c r="M40" s="149">
        <f t="shared" si="14"/>
        <v>0.4159722222222222</v>
      </c>
      <c r="N40" s="149">
        <f t="shared" si="15"/>
        <v>0.5201388888888888</v>
      </c>
      <c r="O40" s="149">
        <f t="shared" si="14"/>
        <v>0.6243055555555556</v>
      </c>
      <c r="P40" s="149">
        <f t="shared" si="14"/>
        <v>0.6868055555555556</v>
      </c>
      <c r="Q40" s="149">
        <f t="shared" si="14"/>
        <v>0.7909722222222222</v>
      </c>
      <c r="R40" s="186">
        <f t="shared" si="14"/>
        <v>0.8777777777777777</v>
      </c>
      <c r="S40" s="206">
        <f t="shared" si="14"/>
        <v>0.35694444444444445</v>
      </c>
      <c r="T40" s="149" t="s">
        <v>52</v>
      </c>
      <c r="U40" s="149">
        <f t="shared" si="16"/>
        <v>0.5722222222222222</v>
      </c>
      <c r="V40" s="187" t="s">
        <v>52</v>
      </c>
    </row>
    <row r="41" spans="2:22" ht="14.25" customHeight="1">
      <c r="B41" s="185">
        <v>0.0006944444444444445</v>
      </c>
      <c r="C41" s="183">
        <v>8.2</v>
      </c>
      <c r="D41" s="374" t="s">
        <v>59</v>
      </c>
      <c r="E41" s="375"/>
      <c r="F41" s="375"/>
      <c r="G41" s="375"/>
      <c r="H41" s="375"/>
      <c r="I41" s="148" t="s">
        <v>52</v>
      </c>
      <c r="J41" s="193">
        <f t="shared" si="12"/>
        <v>0.26041666666666663</v>
      </c>
      <c r="K41" s="149">
        <f t="shared" si="13"/>
        <v>0.3020833333333333</v>
      </c>
      <c r="L41" s="149" t="s">
        <v>52</v>
      </c>
      <c r="M41" s="149">
        <f t="shared" si="14"/>
        <v>0.41666666666666663</v>
      </c>
      <c r="N41" s="149">
        <f t="shared" si="15"/>
        <v>0.5208333333333333</v>
      </c>
      <c r="O41" s="149">
        <f t="shared" si="14"/>
        <v>0.625</v>
      </c>
      <c r="P41" s="149">
        <f t="shared" si="14"/>
        <v>0.6875</v>
      </c>
      <c r="Q41" s="149">
        <f t="shared" si="14"/>
        <v>0.7916666666666666</v>
      </c>
      <c r="R41" s="186">
        <f t="shared" si="14"/>
        <v>0.8784722222222221</v>
      </c>
      <c r="S41" s="206">
        <f t="shared" si="14"/>
        <v>0.3576388888888889</v>
      </c>
      <c r="T41" s="149" t="s">
        <v>52</v>
      </c>
      <c r="U41" s="149">
        <f t="shared" si="16"/>
        <v>0.5729166666666666</v>
      </c>
      <c r="V41" s="187" t="s">
        <v>52</v>
      </c>
    </row>
    <row r="42" spans="2:22" ht="14.25" customHeight="1">
      <c r="B42" s="185">
        <v>0.0020833333333333333</v>
      </c>
      <c r="C42" s="183">
        <v>9.9</v>
      </c>
      <c r="D42" s="374" t="s">
        <v>58</v>
      </c>
      <c r="E42" s="375"/>
      <c r="F42" s="375"/>
      <c r="G42" s="375"/>
      <c r="H42" s="375"/>
      <c r="I42" s="148" t="s">
        <v>52</v>
      </c>
      <c r="J42" s="193">
        <f t="shared" si="12"/>
        <v>0.26249999999999996</v>
      </c>
      <c r="K42" s="149">
        <f t="shared" si="13"/>
        <v>0.30416666666666664</v>
      </c>
      <c r="L42" s="149" t="s">
        <v>52</v>
      </c>
      <c r="M42" s="149">
        <f t="shared" si="14"/>
        <v>0.41874999999999996</v>
      </c>
      <c r="N42" s="149">
        <f t="shared" si="15"/>
        <v>0.5229166666666666</v>
      </c>
      <c r="O42" s="149">
        <f t="shared" si="14"/>
        <v>0.6270833333333333</v>
      </c>
      <c r="P42" s="149">
        <f t="shared" si="14"/>
        <v>0.6895833333333333</v>
      </c>
      <c r="Q42" s="149">
        <f t="shared" si="14"/>
        <v>0.79375</v>
      </c>
      <c r="R42" s="186">
        <f t="shared" si="14"/>
        <v>0.8805555555555554</v>
      </c>
      <c r="S42" s="206">
        <f t="shared" si="14"/>
        <v>0.3597222222222222</v>
      </c>
      <c r="T42" s="149" t="s">
        <v>52</v>
      </c>
      <c r="U42" s="149">
        <f t="shared" si="16"/>
        <v>0.575</v>
      </c>
      <c r="V42" s="187" t="s">
        <v>52</v>
      </c>
    </row>
    <row r="43" spans="2:22" ht="14.25" customHeight="1">
      <c r="B43" s="185">
        <v>0.0020833333333333333</v>
      </c>
      <c r="C43" s="183">
        <v>12.6</v>
      </c>
      <c r="D43" s="374" t="s">
        <v>47</v>
      </c>
      <c r="E43" s="375"/>
      <c r="F43" s="375"/>
      <c r="G43" s="375"/>
      <c r="H43" s="375"/>
      <c r="I43" s="148" t="s">
        <v>52</v>
      </c>
      <c r="J43" s="193">
        <f t="shared" si="12"/>
        <v>0.2645833333333333</v>
      </c>
      <c r="K43" s="149">
        <f t="shared" si="13"/>
        <v>0.30624999999999997</v>
      </c>
      <c r="L43" s="149" t="s">
        <v>52</v>
      </c>
      <c r="M43" s="149">
        <f t="shared" si="14"/>
        <v>0.4208333333333333</v>
      </c>
      <c r="N43" s="149">
        <f t="shared" si="15"/>
        <v>0.5249999999999999</v>
      </c>
      <c r="O43" s="149">
        <f t="shared" si="14"/>
        <v>0.6291666666666667</v>
      </c>
      <c r="P43" s="149">
        <f t="shared" si="14"/>
        <v>0.6916666666666667</v>
      </c>
      <c r="Q43" s="149">
        <f t="shared" si="14"/>
        <v>0.7958333333333333</v>
      </c>
      <c r="R43" s="186">
        <f t="shared" si="14"/>
        <v>0.8826388888888888</v>
      </c>
      <c r="S43" s="206">
        <f t="shared" si="14"/>
        <v>0.36180555555555555</v>
      </c>
      <c r="T43" s="149" t="s">
        <v>52</v>
      </c>
      <c r="U43" s="149">
        <f t="shared" si="16"/>
        <v>0.5770833333333333</v>
      </c>
      <c r="V43" s="187" t="s">
        <v>52</v>
      </c>
    </row>
    <row r="44" spans="2:22" ht="14.25" customHeight="1">
      <c r="B44" s="185">
        <v>0.0006944444444444445</v>
      </c>
      <c r="C44" s="183">
        <v>13.5</v>
      </c>
      <c r="D44" s="374" t="s">
        <v>57</v>
      </c>
      <c r="E44" s="375"/>
      <c r="F44" s="375"/>
      <c r="G44" s="375"/>
      <c r="H44" s="375"/>
      <c r="I44" s="148">
        <v>0.19930555555555554</v>
      </c>
      <c r="J44" s="193">
        <f t="shared" si="12"/>
        <v>0.2652777777777777</v>
      </c>
      <c r="K44" s="149">
        <f t="shared" si="13"/>
        <v>0.3069444444444444</v>
      </c>
      <c r="L44" s="149">
        <v>0.33819444444444446</v>
      </c>
      <c r="M44" s="149">
        <f t="shared" si="14"/>
        <v>0.4215277777777777</v>
      </c>
      <c r="N44" s="149">
        <f t="shared" si="15"/>
        <v>0.5256944444444444</v>
      </c>
      <c r="O44" s="149">
        <f t="shared" si="14"/>
        <v>0.6298611111111111</v>
      </c>
      <c r="P44" s="149">
        <f t="shared" si="14"/>
        <v>0.6923611111111111</v>
      </c>
      <c r="Q44" s="149">
        <f t="shared" si="14"/>
        <v>0.7965277777777777</v>
      </c>
      <c r="R44" s="186">
        <f t="shared" si="14"/>
        <v>0.8833333333333332</v>
      </c>
      <c r="S44" s="206">
        <f t="shared" si="14"/>
        <v>0.3625</v>
      </c>
      <c r="T44" s="149">
        <v>0.48055555555555557</v>
      </c>
      <c r="U44" s="149">
        <f t="shared" si="16"/>
        <v>0.5777777777777777</v>
      </c>
      <c r="V44" s="210">
        <v>0.6715277777777778</v>
      </c>
    </row>
    <row r="45" spans="2:22" ht="14.25" customHeight="1">
      <c r="B45" s="185">
        <v>0.0006944444444444445</v>
      </c>
      <c r="C45" s="183">
        <v>15</v>
      </c>
      <c r="D45" s="374" t="s">
        <v>48</v>
      </c>
      <c r="E45" s="375"/>
      <c r="F45" s="375"/>
      <c r="G45" s="375"/>
      <c r="H45" s="375"/>
      <c r="I45" s="148">
        <f>I44+$B45</f>
        <v>0.19999999999999998</v>
      </c>
      <c r="J45" s="193">
        <f t="shared" si="12"/>
        <v>0.26597222222222217</v>
      </c>
      <c r="K45" s="149">
        <f t="shared" si="13"/>
        <v>0.30763888888888885</v>
      </c>
      <c r="L45" s="149">
        <f>L44+$B45</f>
        <v>0.3388888888888889</v>
      </c>
      <c r="M45" s="149">
        <f t="shared" si="14"/>
        <v>0.42222222222222217</v>
      </c>
      <c r="N45" s="149">
        <f t="shared" si="15"/>
        <v>0.5263888888888888</v>
      </c>
      <c r="O45" s="149">
        <f t="shared" si="14"/>
        <v>0.6305555555555555</v>
      </c>
      <c r="P45" s="149">
        <f t="shared" si="14"/>
        <v>0.6930555555555555</v>
      </c>
      <c r="Q45" s="149">
        <f t="shared" si="14"/>
        <v>0.7972222222222222</v>
      </c>
      <c r="R45" s="186">
        <f t="shared" si="14"/>
        <v>0.8840277777777776</v>
      </c>
      <c r="S45" s="206">
        <f t="shared" si="14"/>
        <v>0.36319444444444443</v>
      </c>
      <c r="T45" s="149">
        <f t="shared" si="14"/>
        <v>0.48125</v>
      </c>
      <c r="U45" s="149">
        <f t="shared" si="14"/>
        <v>0.5784722222222222</v>
      </c>
      <c r="V45" s="210">
        <f t="shared" si="14"/>
        <v>0.6722222222222223</v>
      </c>
    </row>
    <row r="46" spans="2:22" ht="14.25" customHeight="1">
      <c r="B46" s="185">
        <v>0.0006944444444444445</v>
      </c>
      <c r="C46" s="183">
        <v>15.7</v>
      </c>
      <c r="D46" s="374" t="s">
        <v>49</v>
      </c>
      <c r="E46" s="375"/>
      <c r="F46" s="375"/>
      <c r="G46" s="375"/>
      <c r="H46" s="375"/>
      <c r="I46" s="148">
        <f>I45+$B46</f>
        <v>0.20069444444444443</v>
      </c>
      <c r="J46" s="193">
        <f t="shared" si="12"/>
        <v>0.2666666666666666</v>
      </c>
      <c r="K46" s="149">
        <f t="shared" si="13"/>
        <v>0.3083333333333333</v>
      </c>
      <c r="L46" s="149">
        <f>L45+$B46</f>
        <v>0.33958333333333335</v>
      </c>
      <c r="M46" s="149">
        <f t="shared" si="14"/>
        <v>0.4229166666666666</v>
      </c>
      <c r="N46" s="149">
        <f t="shared" si="15"/>
        <v>0.5270833333333332</v>
      </c>
      <c r="O46" s="149">
        <f t="shared" si="14"/>
        <v>0.63125</v>
      </c>
      <c r="P46" s="149">
        <f t="shared" si="14"/>
        <v>0.69375</v>
      </c>
      <c r="Q46" s="149">
        <f t="shared" si="14"/>
        <v>0.7979166666666666</v>
      </c>
      <c r="R46" s="186">
        <f t="shared" si="14"/>
        <v>0.8847222222222221</v>
      </c>
      <c r="S46" s="206">
        <f t="shared" si="14"/>
        <v>0.3638888888888889</v>
      </c>
      <c r="T46" s="149">
        <f t="shared" si="14"/>
        <v>0.48194444444444445</v>
      </c>
      <c r="U46" s="149">
        <f t="shared" si="14"/>
        <v>0.5791666666666666</v>
      </c>
      <c r="V46" s="210">
        <f t="shared" si="14"/>
        <v>0.6729166666666667</v>
      </c>
    </row>
    <row r="47" spans="2:22" ht="14.25" customHeight="1">
      <c r="B47" s="185">
        <v>0.001388888888888889</v>
      </c>
      <c r="C47" s="183">
        <v>16.2</v>
      </c>
      <c r="D47" s="374" t="s">
        <v>11</v>
      </c>
      <c r="E47" s="375"/>
      <c r="F47" s="375"/>
      <c r="G47" s="375"/>
      <c r="H47" s="375"/>
      <c r="I47" s="148">
        <f>I46+$B47</f>
        <v>0.2020833333333333</v>
      </c>
      <c r="J47" s="193">
        <f t="shared" si="12"/>
        <v>0.2680555555555555</v>
      </c>
      <c r="K47" s="149">
        <f t="shared" si="13"/>
        <v>0.3097222222222222</v>
      </c>
      <c r="L47" s="149">
        <f>L46+$B47</f>
        <v>0.34097222222222223</v>
      </c>
      <c r="M47" s="149">
        <f t="shared" si="14"/>
        <v>0.4243055555555555</v>
      </c>
      <c r="N47" s="149">
        <f t="shared" si="15"/>
        <v>0.5284722222222221</v>
      </c>
      <c r="O47" s="149">
        <f t="shared" si="14"/>
        <v>0.6326388888888889</v>
      </c>
      <c r="P47" s="149">
        <f t="shared" si="14"/>
        <v>0.6951388888888889</v>
      </c>
      <c r="Q47" s="149">
        <f t="shared" si="14"/>
        <v>0.7993055555555555</v>
      </c>
      <c r="R47" s="186">
        <f t="shared" si="14"/>
        <v>0.886111111111111</v>
      </c>
      <c r="S47" s="206">
        <f t="shared" si="14"/>
        <v>0.36527777777777776</v>
      </c>
      <c r="T47" s="149">
        <f t="shared" si="14"/>
        <v>0.48333333333333334</v>
      </c>
      <c r="U47" s="149">
        <f t="shared" si="14"/>
        <v>0.5805555555555555</v>
      </c>
      <c r="V47" s="210">
        <f t="shared" si="14"/>
        <v>0.6743055555555556</v>
      </c>
    </row>
    <row r="48" spans="2:22" ht="14.25" customHeight="1">
      <c r="B48" s="185">
        <v>0.0006944444444444445</v>
      </c>
      <c r="C48" s="183">
        <v>16.9</v>
      </c>
      <c r="D48" s="374" t="s">
        <v>214</v>
      </c>
      <c r="E48" s="375"/>
      <c r="F48" s="375"/>
      <c r="G48" s="375"/>
      <c r="H48" s="375"/>
      <c r="I48" s="148">
        <f>I47+$B48</f>
        <v>0.20277777777777775</v>
      </c>
      <c r="J48" s="193">
        <f t="shared" si="12"/>
        <v>0.26874999999999993</v>
      </c>
      <c r="K48" s="149">
        <f t="shared" si="13"/>
        <v>0.3104166666666666</v>
      </c>
      <c r="L48" s="149">
        <f>L47+$B48</f>
        <v>0.3416666666666667</v>
      </c>
      <c r="M48" s="149">
        <f t="shared" si="14"/>
        <v>0.42499999999999993</v>
      </c>
      <c r="N48" s="149">
        <f t="shared" si="15"/>
        <v>0.5291666666666666</v>
      </c>
      <c r="O48" s="149">
        <f t="shared" si="14"/>
        <v>0.6333333333333333</v>
      </c>
      <c r="P48" s="149">
        <f t="shared" si="14"/>
        <v>0.6958333333333333</v>
      </c>
      <c r="Q48" s="149">
        <f t="shared" si="14"/>
        <v>0.7999999999999999</v>
      </c>
      <c r="R48" s="186">
        <f t="shared" si="14"/>
        <v>0.8868055555555554</v>
      </c>
      <c r="S48" s="206">
        <f t="shared" si="14"/>
        <v>0.3659722222222222</v>
      </c>
      <c r="T48" s="149">
        <f t="shared" si="14"/>
        <v>0.4840277777777778</v>
      </c>
      <c r="U48" s="149">
        <f t="shared" si="14"/>
        <v>0.5812499999999999</v>
      </c>
      <c r="V48" s="210">
        <f t="shared" si="14"/>
        <v>0.675</v>
      </c>
    </row>
    <row r="49" spans="2:22" ht="14.25" customHeight="1">
      <c r="B49" s="185">
        <v>0.0020833333333333333</v>
      </c>
      <c r="C49" s="183">
        <v>17.5</v>
      </c>
      <c r="D49" s="374" t="s">
        <v>10</v>
      </c>
      <c r="E49" s="375"/>
      <c r="F49" s="375"/>
      <c r="G49" s="375"/>
      <c r="H49" s="375"/>
      <c r="I49" s="148">
        <f>I48+2/24/60</f>
        <v>0.20416666666666664</v>
      </c>
      <c r="J49" s="193">
        <f>J48+$B49</f>
        <v>0.27083333333333326</v>
      </c>
      <c r="K49" s="149">
        <f aca="true" t="shared" si="18" ref="K49:V50">K48+$B49</f>
        <v>0.31249999999999994</v>
      </c>
      <c r="L49" s="149">
        <f t="shared" si="18"/>
        <v>0.34375</v>
      </c>
      <c r="M49" s="149">
        <f t="shared" si="18"/>
        <v>0.42708333333333326</v>
      </c>
      <c r="N49" s="149">
        <f t="shared" si="15"/>
        <v>0.5312499999999999</v>
      </c>
      <c r="O49" s="149">
        <f t="shared" si="18"/>
        <v>0.6354166666666666</v>
      </c>
      <c r="P49" s="149">
        <f t="shared" si="18"/>
        <v>0.6979166666666666</v>
      </c>
      <c r="Q49" s="149">
        <f t="shared" si="18"/>
        <v>0.8020833333333333</v>
      </c>
      <c r="R49" s="186">
        <f t="shared" si="18"/>
        <v>0.8888888888888887</v>
      </c>
      <c r="S49" s="206">
        <f t="shared" si="18"/>
        <v>0.3680555555555555</v>
      </c>
      <c r="T49" s="149">
        <f t="shared" si="18"/>
        <v>0.4861111111111111</v>
      </c>
      <c r="U49" s="149">
        <f t="shared" si="18"/>
        <v>0.5833333333333333</v>
      </c>
      <c r="V49" s="210">
        <f t="shared" si="18"/>
        <v>0.6770833333333334</v>
      </c>
    </row>
    <row r="50" spans="2:22" ht="14.25" customHeight="1" thickBot="1">
      <c r="B50" s="189">
        <v>0.0006944444444444445</v>
      </c>
      <c r="C50" s="190">
        <v>18</v>
      </c>
      <c r="D50" s="378" t="s">
        <v>20</v>
      </c>
      <c r="E50" s="379"/>
      <c r="F50" s="379"/>
      <c r="G50" s="379"/>
      <c r="H50" s="379"/>
      <c r="I50" s="150">
        <f>I49+$B50</f>
        <v>0.20486111111111108</v>
      </c>
      <c r="J50" s="211">
        <f>J49+$B50</f>
        <v>0.2715277777777777</v>
      </c>
      <c r="K50" s="151">
        <f t="shared" si="18"/>
        <v>0.3131944444444444</v>
      </c>
      <c r="L50" s="151">
        <f t="shared" si="18"/>
        <v>0.34444444444444444</v>
      </c>
      <c r="M50" s="151">
        <f t="shared" si="18"/>
        <v>0.4277777777777777</v>
      </c>
      <c r="N50" s="151">
        <f t="shared" si="15"/>
        <v>0.5319444444444443</v>
      </c>
      <c r="O50" s="151">
        <f t="shared" si="18"/>
        <v>0.6361111111111111</v>
      </c>
      <c r="P50" s="151">
        <f t="shared" si="18"/>
        <v>0.6986111111111111</v>
      </c>
      <c r="Q50" s="151">
        <f t="shared" si="18"/>
        <v>0.8027777777777777</v>
      </c>
      <c r="R50" s="191">
        <f t="shared" si="18"/>
        <v>0.8895833333333332</v>
      </c>
      <c r="S50" s="212">
        <f t="shared" si="18"/>
        <v>0.36874999999999997</v>
      </c>
      <c r="T50" s="151">
        <f t="shared" si="18"/>
        <v>0.48680555555555555</v>
      </c>
      <c r="U50" s="151">
        <f t="shared" si="18"/>
        <v>0.5840277777777777</v>
      </c>
      <c r="V50" s="191">
        <f t="shared" si="18"/>
        <v>0.6777777777777778</v>
      </c>
    </row>
    <row r="51" spans="9:24" ht="14.25" customHeight="1" thickTop="1"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</row>
  </sheetData>
  <sheetProtection selectLockedCells="1" selectUnlockedCells="1"/>
  <mergeCells count="39">
    <mergeCell ref="D36:H36"/>
    <mergeCell ref="D24:H24"/>
    <mergeCell ref="D50:H50"/>
    <mergeCell ref="D44:H44"/>
    <mergeCell ref="D45:H45"/>
    <mergeCell ref="D46:H46"/>
    <mergeCell ref="D47:H47"/>
    <mergeCell ref="D48:H48"/>
    <mergeCell ref="D49:H49"/>
    <mergeCell ref="D40:H40"/>
    <mergeCell ref="D41:H41"/>
    <mergeCell ref="D42:H42"/>
    <mergeCell ref="D43:H43"/>
    <mergeCell ref="D37:H37"/>
    <mergeCell ref="D38:H38"/>
    <mergeCell ref="D39:H39"/>
    <mergeCell ref="D32:H32"/>
    <mergeCell ref="D34:H34"/>
    <mergeCell ref="D27:H27"/>
    <mergeCell ref="D28:H28"/>
    <mergeCell ref="D29:H29"/>
    <mergeCell ref="D22:H22"/>
    <mergeCell ref="D23:H23"/>
    <mergeCell ref="D25:H25"/>
    <mergeCell ref="D26:H26"/>
    <mergeCell ref="D19:H19"/>
    <mergeCell ref="D20:H20"/>
    <mergeCell ref="D21:H21"/>
    <mergeCell ref="D15:H15"/>
    <mergeCell ref="D16:H16"/>
    <mergeCell ref="D17:H17"/>
    <mergeCell ref="D18:H18"/>
    <mergeCell ref="D12:H12"/>
    <mergeCell ref="D13:H13"/>
    <mergeCell ref="D14:H14"/>
    <mergeCell ref="I8:R8"/>
    <mergeCell ref="S8:V8"/>
    <mergeCell ref="D9:H9"/>
    <mergeCell ref="D10:H10"/>
  </mergeCells>
  <printOptions/>
  <pageMargins left="0.03937007874015748" right="0.03937007874015748" top="0" bottom="0" header="0.5118110236220472" footer="0.5118110236220472"/>
  <pageSetup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U38"/>
  <sheetViews>
    <sheetView zoomScale="85" zoomScaleNormal="85" zoomScaleSheetLayoutView="100" zoomScalePageLayoutView="0" workbookViewId="0" topLeftCell="A1">
      <selection activeCell="T9" sqref="T9"/>
    </sheetView>
  </sheetViews>
  <sheetFormatPr defaultColWidth="6.8984375" defaultRowHeight="14.25" customHeight="1"/>
  <cols>
    <col min="1" max="1" width="6.8984375" style="213" customWidth="1"/>
    <col min="2" max="3" width="0" style="213" hidden="1" customWidth="1"/>
    <col min="4" max="8" width="6.8984375" style="213" customWidth="1"/>
    <col min="9" max="21" width="6.8984375" style="224" customWidth="1"/>
    <col min="22" max="16384" width="6.8984375" style="213" customWidth="1"/>
  </cols>
  <sheetData>
    <row r="2" spans="2:15" ht="19.5" customHeight="1">
      <c r="B2" s="308"/>
      <c r="C2" s="308"/>
      <c r="D2" s="308"/>
      <c r="E2" s="277"/>
      <c r="F2" s="308"/>
      <c r="H2" s="172" t="s">
        <v>248</v>
      </c>
      <c r="I2" s="344">
        <v>27</v>
      </c>
      <c r="J2" s="309"/>
      <c r="K2" s="309"/>
      <c r="L2" s="309"/>
      <c r="M2" s="309"/>
      <c r="N2" s="309"/>
      <c r="O2" s="309"/>
    </row>
    <row r="3" spans="2:9" ht="14.25" customHeight="1">
      <c r="B3" s="308"/>
      <c r="C3" s="308"/>
      <c r="D3" s="358"/>
      <c r="E3" s="274"/>
      <c r="F3" s="274"/>
      <c r="I3" s="310"/>
    </row>
    <row r="4" spans="2:9" ht="14.25" customHeight="1">
      <c r="B4" s="308"/>
      <c r="C4" s="308"/>
      <c r="D4" s="358"/>
      <c r="E4" s="274"/>
      <c r="F4" s="274"/>
      <c r="I4" s="310"/>
    </row>
    <row r="5" spans="2:6" ht="14.25" customHeight="1">
      <c r="B5" s="308"/>
      <c r="C5" s="308"/>
      <c r="D5" s="358"/>
      <c r="E5" s="274"/>
      <c r="F5" s="274"/>
    </row>
    <row r="6" spans="2:6" ht="14.25" customHeight="1">
      <c r="B6" s="308"/>
      <c r="C6" s="308"/>
      <c r="D6" s="358"/>
      <c r="E6" s="274"/>
      <c r="F6" s="274"/>
    </row>
    <row r="7" spans="4:8" ht="14.25" customHeight="1" thickBot="1">
      <c r="D7" s="311"/>
      <c r="E7" s="311"/>
      <c r="F7" s="311"/>
      <c r="G7" s="311"/>
      <c r="H7" s="311"/>
    </row>
    <row r="8" spans="4:16" ht="14.25" customHeight="1" thickBot="1">
      <c r="D8" s="311"/>
      <c r="E8" s="311"/>
      <c r="F8" s="311"/>
      <c r="G8" s="311"/>
      <c r="H8" s="311"/>
      <c r="I8" s="390" t="s">
        <v>4</v>
      </c>
      <c r="J8" s="391"/>
      <c r="K8" s="391"/>
      <c r="L8" s="391"/>
      <c r="M8" s="391"/>
      <c r="N8" s="391"/>
      <c r="O8" s="392"/>
      <c r="P8" s="310"/>
    </row>
    <row r="9" spans="2:21" ht="14.25" customHeight="1" thickTop="1">
      <c r="B9" s="214"/>
      <c r="C9" s="215">
        <v>0</v>
      </c>
      <c r="D9" s="376" t="s">
        <v>20</v>
      </c>
      <c r="E9" s="377"/>
      <c r="F9" s="377"/>
      <c r="G9" s="377"/>
      <c r="H9" s="377"/>
      <c r="I9" s="217">
        <v>0.23958333333333334</v>
      </c>
      <c r="J9" s="217">
        <v>0.2708333333333333</v>
      </c>
      <c r="K9" s="217">
        <v>0.34375</v>
      </c>
      <c r="L9" s="217">
        <v>0.4479166666666667</v>
      </c>
      <c r="M9" s="217">
        <v>0.5868055555555556</v>
      </c>
      <c r="N9" s="217">
        <v>0.6458333333333334</v>
      </c>
      <c r="O9" s="313">
        <v>0.7291666666666666</v>
      </c>
      <c r="P9" s="312"/>
      <c r="U9" s="213"/>
    </row>
    <row r="10" spans="2:21" ht="14.25" customHeight="1">
      <c r="B10" s="216">
        <v>0.0006944444444444445</v>
      </c>
      <c r="C10" s="215">
        <v>0.4</v>
      </c>
      <c r="D10" s="374" t="s">
        <v>21</v>
      </c>
      <c r="E10" s="375"/>
      <c r="F10" s="375"/>
      <c r="G10" s="375"/>
      <c r="H10" s="375"/>
      <c r="I10" s="217">
        <f>I9+$B10</f>
        <v>0.24027777777777778</v>
      </c>
      <c r="J10" s="217">
        <f>J9+B10</f>
        <v>0.27152777777777776</v>
      </c>
      <c r="K10" s="217">
        <f aca="true" t="shared" si="0" ref="K10:O21">K9+$B10</f>
        <v>0.34444444444444444</v>
      </c>
      <c r="L10" s="217">
        <f>L9+$B10</f>
        <v>0.4486111111111111</v>
      </c>
      <c r="M10" s="217">
        <f>M9+$B10</f>
        <v>0.5875</v>
      </c>
      <c r="N10" s="217">
        <f>N9+B10</f>
        <v>0.6465277777777778</v>
      </c>
      <c r="O10" s="313">
        <f>O9+B10</f>
        <v>0.7298611111111111</v>
      </c>
      <c r="P10" s="312"/>
      <c r="U10" s="213"/>
    </row>
    <row r="11" spans="2:21" ht="14.25" customHeight="1">
      <c r="B11" s="216">
        <v>0.003472222222222222</v>
      </c>
      <c r="C11" s="215">
        <v>1.9</v>
      </c>
      <c r="D11" s="374" t="s">
        <v>35</v>
      </c>
      <c r="E11" s="375"/>
      <c r="F11" s="375"/>
      <c r="G11" s="375"/>
      <c r="H11" s="375"/>
      <c r="I11" s="217">
        <f>I10+4/24/60</f>
        <v>0.24305555555555555</v>
      </c>
      <c r="J11" s="217">
        <f>J10+$B11</f>
        <v>0.27499999999999997</v>
      </c>
      <c r="K11" s="217">
        <f t="shared" si="0"/>
        <v>0.34791666666666665</v>
      </c>
      <c r="L11" s="217">
        <f t="shared" si="0"/>
        <v>0.45208333333333334</v>
      </c>
      <c r="M11" s="217">
        <f>M10+$B11</f>
        <v>0.5909722222222222</v>
      </c>
      <c r="N11" s="217">
        <f>N10+$B11</f>
        <v>0.65</v>
      </c>
      <c r="O11" s="313">
        <f>O10+$B11</f>
        <v>0.7333333333333333</v>
      </c>
      <c r="P11" s="312"/>
      <c r="U11" s="213"/>
    </row>
    <row r="12" spans="2:21" ht="14.25" customHeight="1">
      <c r="B12" s="216">
        <v>0.001388888888888889</v>
      </c>
      <c r="C12" s="215">
        <v>3.5</v>
      </c>
      <c r="D12" s="374" t="s">
        <v>267</v>
      </c>
      <c r="E12" s="375"/>
      <c r="F12" s="375"/>
      <c r="G12" s="375"/>
      <c r="H12" s="375"/>
      <c r="I12" s="217">
        <f>I11+$B12</f>
        <v>0.24444444444444444</v>
      </c>
      <c r="J12" s="217">
        <f>J11+$B12</f>
        <v>0.27638888888888885</v>
      </c>
      <c r="K12" s="217">
        <f t="shared" si="0"/>
        <v>0.34930555555555554</v>
      </c>
      <c r="L12" s="217">
        <f t="shared" si="0"/>
        <v>0.4534722222222222</v>
      </c>
      <c r="M12" s="217">
        <f t="shared" si="0"/>
        <v>0.5923611111111111</v>
      </c>
      <c r="N12" s="217">
        <f t="shared" si="0"/>
        <v>0.6513888888888889</v>
      </c>
      <c r="O12" s="313">
        <f t="shared" si="0"/>
        <v>0.7347222222222222</v>
      </c>
      <c r="P12" s="312"/>
      <c r="U12" s="213"/>
    </row>
    <row r="13" spans="2:21" ht="14.25" customHeight="1">
      <c r="B13" s="216">
        <v>0.0006944444444444445</v>
      </c>
      <c r="C13" s="215">
        <v>4.9</v>
      </c>
      <c r="D13" s="374" t="s">
        <v>65</v>
      </c>
      <c r="E13" s="375"/>
      <c r="F13" s="375"/>
      <c r="G13" s="375"/>
      <c r="H13" s="375"/>
      <c r="I13" s="217">
        <f>I12+$B13</f>
        <v>0.24513888888888888</v>
      </c>
      <c r="J13" s="217">
        <f>J12+$B13</f>
        <v>0.2770833333333333</v>
      </c>
      <c r="K13" s="217">
        <f t="shared" si="0"/>
        <v>0.35</v>
      </c>
      <c r="L13" s="217">
        <f t="shared" si="0"/>
        <v>0.45416666666666666</v>
      </c>
      <c r="M13" s="217">
        <f t="shared" si="0"/>
        <v>0.5930555555555556</v>
      </c>
      <c r="N13" s="217">
        <f t="shared" si="0"/>
        <v>0.6520833333333333</v>
      </c>
      <c r="O13" s="313">
        <f t="shared" si="0"/>
        <v>0.7354166666666666</v>
      </c>
      <c r="P13" s="312"/>
      <c r="U13" s="213"/>
    </row>
    <row r="14" spans="2:21" ht="14.25" customHeight="1">
      <c r="B14" s="216">
        <v>0.0006944444444444445</v>
      </c>
      <c r="C14" s="215">
        <v>5.3</v>
      </c>
      <c r="D14" s="374" t="s">
        <v>66</v>
      </c>
      <c r="E14" s="375"/>
      <c r="F14" s="375"/>
      <c r="G14" s="375"/>
      <c r="H14" s="375"/>
      <c r="I14" s="217">
        <f>I13+$B14</f>
        <v>0.24583333333333332</v>
      </c>
      <c r="J14" s="217">
        <f>J13+B14</f>
        <v>0.27777777777777773</v>
      </c>
      <c r="K14" s="217">
        <f t="shared" si="0"/>
        <v>0.3506944444444444</v>
      </c>
      <c r="L14" s="217">
        <f t="shared" si="0"/>
        <v>0.4548611111111111</v>
      </c>
      <c r="M14" s="217">
        <f t="shared" si="0"/>
        <v>0.59375</v>
      </c>
      <c r="N14" s="217">
        <f aca="true" t="shared" si="1" ref="N14:N22">N13+B14</f>
        <v>0.6527777777777778</v>
      </c>
      <c r="O14" s="313">
        <f aca="true" t="shared" si="2" ref="O14:O22">O13+B14</f>
        <v>0.736111111111111</v>
      </c>
      <c r="P14" s="312"/>
      <c r="U14" s="213"/>
    </row>
    <row r="15" spans="2:21" ht="14.25" customHeight="1">
      <c r="B15" s="216">
        <v>0.001388888888888889</v>
      </c>
      <c r="C15" s="215">
        <v>7.4</v>
      </c>
      <c r="D15" s="374" t="s">
        <v>121</v>
      </c>
      <c r="E15" s="375"/>
      <c r="F15" s="375"/>
      <c r="G15" s="375"/>
      <c r="H15" s="375"/>
      <c r="I15" s="217">
        <f>I14+1/24/60</f>
        <v>0.24652777777777776</v>
      </c>
      <c r="J15" s="217">
        <f>J14+B15</f>
        <v>0.2791666666666666</v>
      </c>
      <c r="K15" s="217">
        <f t="shared" si="0"/>
        <v>0.3520833333333333</v>
      </c>
      <c r="L15" s="217">
        <f t="shared" si="0"/>
        <v>0.45625</v>
      </c>
      <c r="M15" s="217">
        <f t="shared" si="0"/>
        <v>0.5951388888888889</v>
      </c>
      <c r="N15" s="217">
        <f t="shared" si="1"/>
        <v>0.6541666666666667</v>
      </c>
      <c r="O15" s="313">
        <f t="shared" si="2"/>
        <v>0.7374999999999999</v>
      </c>
      <c r="P15" s="312"/>
      <c r="U15" s="213"/>
    </row>
    <row r="16" spans="2:21" ht="14.25" customHeight="1">
      <c r="B16" s="216">
        <v>0.0006944444444444445</v>
      </c>
      <c r="C16" s="215">
        <v>8.6</v>
      </c>
      <c r="D16" s="374" t="s">
        <v>67</v>
      </c>
      <c r="E16" s="375"/>
      <c r="F16" s="375"/>
      <c r="G16" s="375"/>
      <c r="H16" s="375"/>
      <c r="I16" s="217">
        <f>I15+$B16</f>
        <v>0.2472222222222222</v>
      </c>
      <c r="J16" s="217">
        <f>J15+B16+1/24/60</f>
        <v>0.2805555555555555</v>
      </c>
      <c r="K16" s="217">
        <f t="shared" si="0"/>
        <v>0.35277777777777775</v>
      </c>
      <c r="L16" s="217">
        <f t="shared" si="0"/>
        <v>0.45694444444444443</v>
      </c>
      <c r="M16" s="217">
        <f t="shared" si="0"/>
        <v>0.5958333333333333</v>
      </c>
      <c r="N16" s="217">
        <f t="shared" si="1"/>
        <v>0.6548611111111111</v>
      </c>
      <c r="O16" s="313">
        <f t="shared" si="2"/>
        <v>0.7381944444444444</v>
      </c>
      <c r="P16" s="312"/>
      <c r="U16" s="213"/>
    </row>
    <row r="17" spans="2:21" ht="14.25" customHeight="1">
      <c r="B17" s="216">
        <v>0.001388888888888889</v>
      </c>
      <c r="C17" s="215">
        <v>10.2</v>
      </c>
      <c r="D17" s="374" t="s">
        <v>68</v>
      </c>
      <c r="E17" s="375"/>
      <c r="F17" s="375"/>
      <c r="G17" s="375"/>
      <c r="H17" s="375"/>
      <c r="I17" s="217">
        <f>I16+$B17</f>
        <v>0.2486111111111111</v>
      </c>
      <c r="J17" s="217">
        <f>J16+B17</f>
        <v>0.2819444444444444</v>
      </c>
      <c r="K17" s="217">
        <f t="shared" si="0"/>
        <v>0.35416666666666663</v>
      </c>
      <c r="L17" s="217">
        <f t="shared" si="0"/>
        <v>0.4583333333333333</v>
      </c>
      <c r="M17" s="217">
        <f t="shared" si="0"/>
        <v>0.5972222222222222</v>
      </c>
      <c r="N17" s="217">
        <f t="shared" si="1"/>
        <v>0.65625</v>
      </c>
      <c r="O17" s="313">
        <f t="shared" si="2"/>
        <v>0.7395833333333333</v>
      </c>
      <c r="P17" s="312"/>
      <c r="U17" s="213"/>
    </row>
    <row r="18" spans="2:21" ht="14.25" customHeight="1">
      <c r="B18" s="216">
        <v>0.001388888888888889</v>
      </c>
      <c r="C18" s="215">
        <v>12.1</v>
      </c>
      <c r="D18" s="374" t="s">
        <v>69</v>
      </c>
      <c r="E18" s="375"/>
      <c r="F18" s="375"/>
      <c r="G18" s="375"/>
      <c r="H18" s="375"/>
      <c r="I18" s="217">
        <f>I17+$B18</f>
        <v>0.24999999999999997</v>
      </c>
      <c r="J18" s="217">
        <f>J17+B18+1/24/60</f>
        <v>0.2840277777777777</v>
      </c>
      <c r="K18" s="217">
        <f t="shared" si="0"/>
        <v>0.3555555555555555</v>
      </c>
      <c r="L18" s="217">
        <f t="shared" si="0"/>
        <v>0.4597222222222222</v>
      </c>
      <c r="M18" s="217">
        <f t="shared" si="0"/>
        <v>0.5986111111111111</v>
      </c>
      <c r="N18" s="217">
        <f t="shared" si="1"/>
        <v>0.6576388888888889</v>
      </c>
      <c r="O18" s="313">
        <f t="shared" si="2"/>
        <v>0.7409722222222221</v>
      </c>
      <c r="P18" s="312"/>
      <c r="U18" s="213"/>
    </row>
    <row r="19" spans="2:21" ht="14.25" customHeight="1">
      <c r="B19" s="216">
        <v>0.0020833333333333333</v>
      </c>
      <c r="C19" s="218">
        <v>14.9</v>
      </c>
      <c r="D19" s="374" t="s">
        <v>95</v>
      </c>
      <c r="E19" s="375"/>
      <c r="F19" s="375"/>
      <c r="G19" s="375"/>
      <c r="H19" s="375"/>
      <c r="I19" s="217">
        <f>I18+$B19</f>
        <v>0.2520833333333333</v>
      </c>
      <c r="J19" s="217">
        <f>J18+B19</f>
        <v>0.28611111111111104</v>
      </c>
      <c r="K19" s="217">
        <f t="shared" si="0"/>
        <v>0.35763888888888884</v>
      </c>
      <c r="L19" s="217">
        <f t="shared" si="0"/>
        <v>0.4618055555555555</v>
      </c>
      <c r="M19" s="217">
        <f t="shared" si="0"/>
        <v>0.6006944444444444</v>
      </c>
      <c r="N19" s="217">
        <f t="shared" si="1"/>
        <v>0.6597222222222222</v>
      </c>
      <c r="O19" s="313">
        <f t="shared" si="2"/>
        <v>0.7430555555555555</v>
      </c>
      <c r="U19" s="213"/>
    </row>
    <row r="20" spans="2:21" ht="14.25" customHeight="1">
      <c r="B20" s="216">
        <v>0.001388888888888889</v>
      </c>
      <c r="C20" s="218">
        <v>16.1</v>
      </c>
      <c r="D20" s="374" t="s">
        <v>96</v>
      </c>
      <c r="E20" s="375"/>
      <c r="F20" s="375"/>
      <c r="G20" s="375"/>
      <c r="H20" s="375"/>
      <c r="I20" s="217">
        <f>I19+$B20</f>
        <v>0.2534722222222222</v>
      </c>
      <c r="J20" s="217">
        <f>J19+B20</f>
        <v>0.2874999999999999</v>
      </c>
      <c r="K20" s="217">
        <f t="shared" si="0"/>
        <v>0.3590277777777777</v>
      </c>
      <c r="L20" s="217">
        <f t="shared" si="0"/>
        <v>0.4631944444444444</v>
      </c>
      <c r="M20" s="217">
        <f t="shared" si="0"/>
        <v>0.6020833333333333</v>
      </c>
      <c r="N20" s="217">
        <f t="shared" si="1"/>
        <v>0.6611111111111111</v>
      </c>
      <c r="O20" s="313">
        <f t="shared" si="2"/>
        <v>0.7444444444444444</v>
      </c>
      <c r="U20" s="213"/>
    </row>
    <row r="21" spans="2:21" ht="14.25" customHeight="1">
      <c r="B21" s="216">
        <v>0.003472222222222222</v>
      </c>
      <c r="C21" s="218">
        <v>18.3</v>
      </c>
      <c r="D21" s="374" t="s">
        <v>262</v>
      </c>
      <c r="E21" s="375"/>
      <c r="F21" s="375"/>
      <c r="G21" s="375"/>
      <c r="H21" s="375"/>
      <c r="I21" s="217">
        <f>I20+4/24/60</f>
        <v>0.25625</v>
      </c>
      <c r="J21" s="217">
        <f>J20+B21</f>
        <v>0.29097222222222213</v>
      </c>
      <c r="K21" s="217">
        <f t="shared" si="0"/>
        <v>0.36249999999999993</v>
      </c>
      <c r="L21" s="217">
        <f t="shared" si="0"/>
        <v>0.4666666666666666</v>
      </c>
      <c r="M21" s="217">
        <f t="shared" si="0"/>
        <v>0.6055555555555555</v>
      </c>
      <c r="N21" s="217">
        <f t="shared" si="1"/>
        <v>0.6645833333333333</v>
      </c>
      <c r="O21" s="313">
        <f t="shared" si="2"/>
        <v>0.7479166666666666</v>
      </c>
      <c r="U21" s="213"/>
    </row>
    <row r="22" spans="2:21" ht="14.25" customHeight="1" thickBot="1">
      <c r="B22" s="219">
        <v>0.001388888888888889</v>
      </c>
      <c r="C22" s="220">
        <v>19</v>
      </c>
      <c r="D22" s="378" t="s">
        <v>247</v>
      </c>
      <c r="E22" s="379"/>
      <c r="F22" s="379"/>
      <c r="G22" s="379"/>
      <c r="H22" s="379"/>
      <c r="I22" s="221">
        <f>I21+B22</f>
        <v>0.25763888888888886</v>
      </c>
      <c r="J22" s="221">
        <f>J21+B22</f>
        <v>0.292361111111111</v>
      </c>
      <c r="K22" s="221">
        <f>K21+$B22</f>
        <v>0.3638888888888888</v>
      </c>
      <c r="L22" s="221">
        <f>L21+$B22</f>
        <v>0.4680555555555555</v>
      </c>
      <c r="M22" s="221">
        <f>M21+B22</f>
        <v>0.6069444444444444</v>
      </c>
      <c r="N22" s="221">
        <f t="shared" si="1"/>
        <v>0.6659722222222222</v>
      </c>
      <c r="O22" s="314">
        <f t="shared" si="2"/>
        <v>0.7493055555555554</v>
      </c>
      <c r="U22" s="213"/>
    </row>
    <row r="23" spans="2:21" ht="14.25" customHeight="1" thickBot="1" thickTop="1">
      <c r="B23" s="222"/>
      <c r="I23" s="315"/>
      <c r="J23" s="315"/>
      <c r="K23" s="315"/>
      <c r="L23" s="315"/>
      <c r="M23" s="315"/>
      <c r="N23" s="315"/>
      <c r="O23" s="315"/>
      <c r="U23" s="213"/>
    </row>
    <row r="24" spans="2:21" ht="14.25" customHeight="1" thickTop="1">
      <c r="B24" s="214"/>
      <c r="C24" s="218">
        <v>0</v>
      </c>
      <c r="D24" s="376" t="s">
        <v>247</v>
      </c>
      <c r="E24" s="377"/>
      <c r="F24" s="377"/>
      <c r="G24" s="377"/>
      <c r="H24" s="377"/>
      <c r="I24" s="152">
        <v>0.2590277777777778</v>
      </c>
      <c r="J24" s="152">
        <v>0.2951388888888889</v>
      </c>
      <c r="K24" s="152">
        <v>0.3645833333333333</v>
      </c>
      <c r="L24" s="152">
        <v>0.46875</v>
      </c>
      <c r="M24" s="152">
        <v>0.6090277777777778</v>
      </c>
      <c r="N24" s="152">
        <v>0.6701388888888888</v>
      </c>
      <c r="O24" s="225">
        <v>0.7520833333333333</v>
      </c>
      <c r="U24" s="213"/>
    </row>
    <row r="25" spans="2:21" ht="14.25" customHeight="1">
      <c r="B25" s="216">
        <v>0.001388888888888889</v>
      </c>
      <c r="C25" s="218">
        <v>0.6</v>
      </c>
      <c r="D25" s="374" t="s">
        <v>262</v>
      </c>
      <c r="E25" s="375"/>
      <c r="F25" s="375"/>
      <c r="G25" s="375"/>
      <c r="H25" s="375"/>
      <c r="I25" s="217">
        <f>I24+B25</f>
        <v>0.2604166666666667</v>
      </c>
      <c r="J25" s="217">
        <f>J24+B25</f>
        <v>0.2965277777777778</v>
      </c>
      <c r="K25" s="217">
        <f>K24+$B25</f>
        <v>0.3659722222222222</v>
      </c>
      <c r="L25" s="217">
        <f>L24+$B25</f>
        <v>0.4701388888888889</v>
      </c>
      <c r="M25" s="217">
        <f>M24+3/24/60</f>
        <v>0.6111111111111112</v>
      </c>
      <c r="N25" s="217">
        <f>N24+3/24/60</f>
        <v>0.6722222222222222</v>
      </c>
      <c r="O25" s="313">
        <f aca="true" t="shared" si="3" ref="O25:O37">O24+B25</f>
        <v>0.7534722222222222</v>
      </c>
      <c r="U25" s="213"/>
    </row>
    <row r="26" spans="2:21" ht="14.25" customHeight="1">
      <c r="B26" s="216">
        <v>0.004166666666666667</v>
      </c>
      <c r="C26" s="218">
        <v>3.3</v>
      </c>
      <c r="D26" s="374" t="s">
        <v>96</v>
      </c>
      <c r="E26" s="375"/>
      <c r="F26" s="375"/>
      <c r="G26" s="375"/>
      <c r="H26" s="375"/>
      <c r="I26" s="217">
        <f aca="true" t="shared" si="4" ref="I26:I37">I25+$B26</f>
        <v>0.26458333333333334</v>
      </c>
      <c r="J26" s="217">
        <f>J25+B26</f>
        <v>0.30069444444444443</v>
      </c>
      <c r="K26" s="217">
        <f aca="true" t="shared" si="5" ref="K26:M37">K25+$B26</f>
        <v>0.37013888888888885</v>
      </c>
      <c r="L26" s="217">
        <f t="shared" si="5"/>
        <v>0.47430555555555554</v>
      </c>
      <c r="M26" s="217">
        <f t="shared" si="5"/>
        <v>0.6152777777777778</v>
      </c>
      <c r="N26" s="217">
        <f aca="true" t="shared" si="6" ref="N26:N37">N25+B26</f>
        <v>0.6763888888888888</v>
      </c>
      <c r="O26" s="313">
        <f t="shared" si="3"/>
        <v>0.7576388888888889</v>
      </c>
      <c r="U26" s="213"/>
    </row>
    <row r="27" spans="2:21" ht="14.25" customHeight="1">
      <c r="B27" s="216">
        <v>0.001388888888888889</v>
      </c>
      <c r="C27" s="215">
        <v>5</v>
      </c>
      <c r="D27" s="374" t="s">
        <v>95</v>
      </c>
      <c r="E27" s="375"/>
      <c r="F27" s="375"/>
      <c r="G27" s="375"/>
      <c r="H27" s="375"/>
      <c r="I27" s="217">
        <f t="shared" si="4"/>
        <v>0.2659722222222222</v>
      </c>
      <c r="J27" s="217">
        <f>J26+B27+1/24/60</f>
        <v>0.30277777777777776</v>
      </c>
      <c r="K27" s="217">
        <f t="shared" si="5"/>
        <v>0.37152777777777773</v>
      </c>
      <c r="L27" s="217">
        <f t="shared" si="5"/>
        <v>0.4756944444444444</v>
      </c>
      <c r="M27" s="217">
        <f t="shared" si="5"/>
        <v>0.6166666666666667</v>
      </c>
      <c r="N27" s="217">
        <f t="shared" si="6"/>
        <v>0.6777777777777777</v>
      </c>
      <c r="O27" s="313">
        <f t="shared" si="3"/>
        <v>0.7590277777777777</v>
      </c>
      <c r="U27" s="213"/>
    </row>
    <row r="28" spans="2:21" ht="14.25" customHeight="1">
      <c r="B28" s="216">
        <v>0.001388888888888889</v>
      </c>
      <c r="C28" s="215">
        <v>7.2</v>
      </c>
      <c r="D28" s="374" t="s">
        <v>69</v>
      </c>
      <c r="E28" s="375"/>
      <c r="F28" s="375"/>
      <c r="G28" s="375"/>
      <c r="H28" s="375"/>
      <c r="I28" s="217">
        <f t="shared" si="4"/>
        <v>0.2673611111111111</v>
      </c>
      <c r="J28" s="217">
        <f>J27+B28+2/24/60</f>
        <v>0.3055555555555555</v>
      </c>
      <c r="K28" s="217">
        <f>K27+3/24/60</f>
        <v>0.37361111111111106</v>
      </c>
      <c r="L28" s="217">
        <f t="shared" si="5"/>
        <v>0.4770833333333333</v>
      </c>
      <c r="M28" s="217">
        <f t="shared" si="5"/>
        <v>0.6180555555555556</v>
      </c>
      <c r="N28" s="217">
        <f t="shared" si="6"/>
        <v>0.6791666666666666</v>
      </c>
      <c r="O28" s="313">
        <f t="shared" si="3"/>
        <v>0.7604166666666666</v>
      </c>
      <c r="U28" s="213"/>
    </row>
    <row r="29" spans="2:21" ht="14.25" customHeight="1">
      <c r="B29" s="216">
        <v>0.0020833333333333333</v>
      </c>
      <c r="C29" s="215">
        <v>9.3</v>
      </c>
      <c r="D29" s="374" t="s">
        <v>68</v>
      </c>
      <c r="E29" s="375"/>
      <c r="F29" s="375"/>
      <c r="G29" s="375"/>
      <c r="H29" s="375"/>
      <c r="I29" s="217">
        <f t="shared" si="4"/>
        <v>0.26944444444444443</v>
      </c>
      <c r="J29" s="217">
        <f>J28+B29+1/24/60</f>
        <v>0.3083333333333333</v>
      </c>
      <c r="K29" s="217">
        <f t="shared" si="5"/>
        <v>0.3756944444444444</v>
      </c>
      <c r="L29" s="217">
        <f t="shared" si="5"/>
        <v>0.47916666666666663</v>
      </c>
      <c r="M29" s="217">
        <f t="shared" si="5"/>
        <v>0.6201388888888889</v>
      </c>
      <c r="N29" s="217">
        <f t="shared" si="6"/>
        <v>0.6812499999999999</v>
      </c>
      <c r="O29" s="313">
        <f t="shared" si="3"/>
        <v>0.7625</v>
      </c>
      <c r="U29" s="213"/>
    </row>
    <row r="30" spans="2:21" ht="14.25" customHeight="1">
      <c r="B30" s="216">
        <v>0.001388888888888889</v>
      </c>
      <c r="C30" s="215">
        <v>10.5</v>
      </c>
      <c r="D30" s="374" t="s">
        <v>67</v>
      </c>
      <c r="E30" s="375"/>
      <c r="F30" s="375"/>
      <c r="G30" s="375"/>
      <c r="H30" s="375"/>
      <c r="I30" s="217">
        <f t="shared" si="4"/>
        <v>0.2708333333333333</v>
      </c>
      <c r="J30" s="217">
        <f>J29+B30+1/24/60</f>
        <v>0.3104166666666666</v>
      </c>
      <c r="K30" s="217">
        <f>K29+3/24/60</f>
        <v>0.3777777777777777</v>
      </c>
      <c r="L30" s="217">
        <f t="shared" si="5"/>
        <v>0.4805555555555555</v>
      </c>
      <c r="M30" s="217">
        <f t="shared" si="5"/>
        <v>0.6215277777777778</v>
      </c>
      <c r="N30" s="217">
        <f t="shared" si="6"/>
        <v>0.6826388888888888</v>
      </c>
      <c r="O30" s="313">
        <f t="shared" si="3"/>
        <v>0.7638888888888888</v>
      </c>
      <c r="U30" s="213"/>
    </row>
    <row r="31" spans="2:21" ht="14.25" customHeight="1">
      <c r="B31" s="216">
        <v>0.001388888888888889</v>
      </c>
      <c r="C31" s="215">
        <v>11.6</v>
      </c>
      <c r="D31" s="374" t="s">
        <v>121</v>
      </c>
      <c r="E31" s="375"/>
      <c r="F31" s="375"/>
      <c r="G31" s="375"/>
      <c r="H31" s="375"/>
      <c r="I31" s="217">
        <f t="shared" si="4"/>
        <v>0.2722222222222222</v>
      </c>
      <c r="J31" s="217">
        <f>J30+B31+1/24/60</f>
        <v>0.31249999999999994</v>
      </c>
      <c r="K31" s="217">
        <f t="shared" si="5"/>
        <v>0.3791666666666666</v>
      </c>
      <c r="L31" s="217">
        <f t="shared" si="5"/>
        <v>0.4819444444444444</v>
      </c>
      <c r="M31" s="217">
        <f t="shared" si="5"/>
        <v>0.6229166666666667</v>
      </c>
      <c r="N31" s="217">
        <f t="shared" si="6"/>
        <v>0.6840277777777777</v>
      </c>
      <c r="O31" s="313">
        <f t="shared" si="3"/>
        <v>0.7652777777777777</v>
      </c>
      <c r="U31" s="213"/>
    </row>
    <row r="32" spans="2:21" ht="14.25" customHeight="1">
      <c r="B32" s="216">
        <v>0.0006944444444444445</v>
      </c>
      <c r="C32" s="215">
        <v>13.5</v>
      </c>
      <c r="D32" s="374" t="s">
        <v>66</v>
      </c>
      <c r="E32" s="375"/>
      <c r="F32" s="375"/>
      <c r="G32" s="375"/>
      <c r="H32" s="375"/>
      <c r="I32" s="217">
        <f t="shared" si="4"/>
        <v>0.27291666666666664</v>
      </c>
      <c r="J32" s="217">
        <f>J31+B32</f>
        <v>0.3131944444444444</v>
      </c>
      <c r="K32" s="217">
        <f t="shared" si="5"/>
        <v>0.37986111111111104</v>
      </c>
      <c r="L32" s="217">
        <f t="shared" si="5"/>
        <v>0.48263888888888884</v>
      </c>
      <c r="M32" s="217">
        <f t="shared" si="5"/>
        <v>0.6236111111111111</v>
      </c>
      <c r="N32" s="217">
        <f t="shared" si="6"/>
        <v>0.6847222222222221</v>
      </c>
      <c r="O32" s="313">
        <f t="shared" si="3"/>
        <v>0.7659722222222222</v>
      </c>
      <c r="U32" s="213"/>
    </row>
    <row r="33" spans="2:21" ht="14.25" customHeight="1">
      <c r="B33" s="216">
        <v>0.0006944444444444445</v>
      </c>
      <c r="C33" s="215">
        <v>13.8</v>
      </c>
      <c r="D33" s="374" t="s">
        <v>65</v>
      </c>
      <c r="E33" s="375"/>
      <c r="F33" s="375"/>
      <c r="G33" s="375"/>
      <c r="H33" s="375"/>
      <c r="I33" s="217">
        <f t="shared" si="4"/>
        <v>0.2736111111111111</v>
      </c>
      <c r="J33" s="217">
        <f>J32+B33+1/24/60</f>
        <v>0.31458333333333327</v>
      </c>
      <c r="K33" s="217">
        <f t="shared" si="5"/>
        <v>0.3805555555555555</v>
      </c>
      <c r="L33" s="217">
        <f t="shared" si="5"/>
        <v>0.4833333333333333</v>
      </c>
      <c r="M33" s="217">
        <f t="shared" si="5"/>
        <v>0.6243055555555556</v>
      </c>
      <c r="N33" s="217">
        <f t="shared" si="6"/>
        <v>0.6854166666666666</v>
      </c>
      <c r="O33" s="313">
        <f t="shared" si="3"/>
        <v>0.7666666666666666</v>
      </c>
      <c r="U33" s="213"/>
    </row>
    <row r="34" spans="2:21" ht="14.25" customHeight="1">
      <c r="B34" s="216">
        <v>0.001388888888888889</v>
      </c>
      <c r="C34" s="215">
        <v>16.2</v>
      </c>
      <c r="D34" s="374" t="s">
        <v>267</v>
      </c>
      <c r="E34" s="375"/>
      <c r="F34" s="375"/>
      <c r="G34" s="375"/>
      <c r="H34" s="375"/>
      <c r="I34" s="217">
        <f t="shared" si="4"/>
        <v>0.27499999999999997</v>
      </c>
      <c r="J34" s="217">
        <f>J33+B34</f>
        <v>0.31597222222222215</v>
      </c>
      <c r="K34" s="217">
        <f t="shared" si="5"/>
        <v>0.38194444444444436</v>
      </c>
      <c r="L34" s="217">
        <f t="shared" si="5"/>
        <v>0.48472222222222217</v>
      </c>
      <c r="M34" s="217">
        <f t="shared" si="5"/>
        <v>0.6256944444444444</v>
      </c>
      <c r="N34" s="217">
        <f t="shared" si="6"/>
        <v>0.6868055555555554</v>
      </c>
      <c r="O34" s="313">
        <f t="shared" si="3"/>
        <v>0.7680555555555555</v>
      </c>
      <c r="U34" s="213"/>
    </row>
    <row r="35" spans="2:21" ht="14.25" customHeight="1">
      <c r="B35" s="216">
        <v>0.0020833333333333333</v>
      </c>
      <c r="C35" s="215">
        <v>17.6</v>
      </c>
      <c r="D35" s="374" t="s">
        <v>34</v>
      </c>
      <c r="E35" s="375"/>
      <c r="F35" s="375"/>
      <c r="G35" s="375"/>
      <c r="H35" s="375"/>
      <c r="I35" s="217">
        <f t="shared" si="4"/>
        <v>0.2770833333333333</v>
      </c>
      <c r="J35" s="217">
        <f>J34+B35</f>
        <v>0.3180555555555555</v>
      </c>
      <c r="K35" s="217">
        <f t="shared" si="5"/>
        <v>0.3840277777777777</v>
      </c>
      <c r="L35" s="217">
        <f t="shared" si="5"/>
        <v>0.4868055555555555</v>
      </c>
      <c r="M35" s="217">
        <f t="shared" si="5"/>
        <v>0.6277777777777778</v>
      </c>
      <c r="N35" s="217">
        <f t="shared" si="6"/>
        <v>0.6888888888888888</v>
      </c>
      <c r="O35" s="313">
        <f t="shared" si="3"/>
        <v>0.7701388888888888</v>
      </c>
      <c r="U35" s="213"/>
    </row>
    <row r="36" spans="2:21" ht="14.25" customHeight="1">
      <c r="B36" s="216">
        <v>0.002777777777777778</v>
      </c>
      <c r="C36" s="215">
        <v>19.1</v>
      </c>
      <c r="D36" s="374" t="s">
        <v>21</v>
      </c>
      <c r="E36" s="375"/>
      <c r="F36" s="375"/>
      <c r="G36" s="375"/>
      <c r="H36" s="375"/>
      <c r="I36" s="217">
        <f t="shared" si="4"/>
        <v>0.27986111111111106</v>
      </c>
      <c r="J36" s="217">
        <f>J35+B36+1/24/60</f>
        <v>0.3215277777777777</v>
      </c>
      <c r="K36" s="217">
        <f>K35+5/24/60</f>
        <v>0.3874999999999999</v>
      </c>
      <c r="L36" s="217">
        <f t="shared" si="5"/>
        <v>0.48958333333333326</v>
      </c>
      <c r="M36" s="217">
        <f t="shared" si="5"/>
        <v>0.6305555555555555</v>
      </c>
      <c r="N36" s="217">
        <f t="shared" si="6"/>
        <v>0.6916666666666665</v>
      </c>
      <c r="O36" s="313">
        <f t="shared" si="3"/>
        <v>0.7729166666666666</v>
      </c>
      <c r="U36" s="213"/>
    </row>
    <row r="37" spans="2:21" ht="14.25" customHeight="1" thickBot="1">
      <c r="B37" s="219">
        <v>0.0006944444444444445</v>
      </c>
      <c r="C37" s="223">
        <v>19.5</v>
      </c>
      <c r="D37" s="378" t="s">
        <v>20</v>
      </c>
      <c r="E37" s="379"/>
      <c r="F37" s="379"/>
      <c r="G37" s="379"/>
      <c r="H37" s="379"/>
      <c r="I37" s="221">
        <f t="shared" si="4"/>
        <v>0.2805555555555555</v>
      </c>
      <c r="J37" s="221">
        <f>J36+B37</f>
        <v>0.32222222222222213</v>
      </c>
      <c r="K37" s="221">
        <f>K36+$B37</f>
        <v>0.38819444444444434</v>
      </c>
      <c r="L37" s="221">
        <f>L36+$B37</f>
        <v>0.4902777777777777</v>
      </c>
      <c r="M37" s="221">
        <f t="shared" si="5"/>
        <v>0.63125</v>
      </c>
      <c r="N37" s="221">
        <f t="shared" si="6"/>
        <v>0.692361111111111</v>
      </c>
      <c r="O37" s="314">
        <f t="shared" si="3"/>
        <v>0.773611111111111</v>
      </c>
      <c r="U37" s="213"/>
    </row>
    <row r="38" spans="9:21" ht="14.25" customHeight="1" thickTop="1"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</row>
  </sheetData>
  <sheetProtection selectLockedCells="1" selectUnlockedCells="1"/>
  <mergeCells count="29">
    <mergeCell ref="D24:H24"/>
    <mergeCell ref="D25:H25"/>
    <mergeCell ref="D26:H26"/>
    <mergeCell ref="D27:H27"/>
    <mergeCell ref="D22:H22"/>
    <mergeCell ref="D35:H35"/>
    <mergeCell ref="D34:H34"/>
    <mergeCell ref="D36:H36"/>
    <mergeCell ref="D37:H37"/>
    <mergeCell ref="D28:H28"/>
    <mergeCell ref="D29:H29"/>
    <mergeCell ref="D30:H30"/>
    <mergeCell ref="D31:H31"/>
    <mergeCell ref="D32:H32"/>
    <mergeCell ref="D33:H33"/>
    <mergeCell ref="D19:H19"/>
    <mergeCell ref="D20:H20"/>
    <mergeCell ref="D21:H21"/>
    <mergeCell ref="D9:H9"/>
    <mergeCell ref="D10:H10"/>
    <mergeCell ref="D12:H12"/>
    <mergeCell ref="D17:H17"/>
    <mergeCell ref="D18:H18"/>
    <mergeCell ref="I8:O8"/>
    <mergeCell ref="D11:H11"/>
    <mergeCell ref="D13:H13"/>
    <mergeCell ref="D14:H14"/>
    <mergeCell ref="D15:H15"/>
    <mergeCell ref="D16:H16"/>
  </mergeCells>
  <printOptions/>
  <pageMargins left="0.03937007874015748" right="0.03937007874015748" top="0" bottom="0" header="0.5118110236220472" footer="0.5118110236220472"/>
  <pageSetup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R43"/>
  <sheetViews>
    <sheetView zoomScale="85" zoomScaleNormal="85" zoomScaleSheetLayoutView="85" zoomScalePageLayoutView="0" workbookViewId="0" topLeftCell="A1">
      <selection activeCell="S33" sqref="S33"/>
    </sheetView>
  </sheetViews>
  <sheetFormatPr defaultColWidth="6.8984375" defaultRowHeight="14.25" customHeight="1"/>
  <cols>
    <col min="1" max="1" width="6.8984375" style="169" customWidth="1"/>
    <col min="2" max="3" width="6.8984375" style="169" hidden="1" customWidth="1"/>
    <col min="4" max="8" width="6.8984375" style="169" customWidth="1"/>
    <col min="9" max="23" width="6.8984375" style="179" customWidth="1"/>
    <col min="24" max="16384" width="6.8984375" style="169" customWidth="1"/>
  </cols>
  <sheetData>
    <row r="2" spans="2:9" ht="19.5" customHeight="1">
      <c r="B2" s="277"/>
      <c r="C2" s="277"/>
      <c r="D2" s="277"/>
      <c r="E2" s="277"/>
      <c r="F2" s="277"/>
      <c r="H2" s="172" t="s">
        <v>248</v>
      </c>
      <c r="I2" s="344">
        <v>28</v>
      </c>
    </row>
    <row r="3" spans="2:9" ht="14.25" customHeight="1">
      <c r="B3" s="277"/>
      <c r="C3" s="277"/>
      <c r="D3" s="274"/>
      <c r="E3" s="274"/>
      <c r="F3" s="274"/>
      <c r="I3" s="294"/>
    </row>
    <row r="4" spans="2:6" ht="14.25" customHeight="1">
      <c r="B4" s="277"/>
      <c r="C4" s="277"/>
      <c r="D4" s="274"/>
      <c r="E4" s="274"/>
      <c r="F4" s="274"/>
    </row>
    <row r="5" spans="2:6" ht="14.25" customHeight="1">
      <c r="B5" s="277"/>
      <c r="C5" s="277"/>
      <c r="D5" s="274"/>
      <c r="E5" s="274"/>
      <c r="F5" s="274"/>
    </row>
    <row r="6" spans="2:6" ht="14.25" customHeight="1">
      <c r="B6" s="277"/>
      <c r="C6" s="277"/>
      <c r="D6" s="274"/>
      <c r="E6" s="274"/>
      <c r="F6" s="274"/>
    </row>
    <row r="7" spans="2:9" ht="14.25" customHeight="1" thickBot="1">
      <c r="B7" s="347"/>
      <c r="C7" s="347"/>
      <c r="D7" s="295"/>
      <c r="E7" s="295"/>
      <c r="F7" s="295"/>
      <c r="G7" s="295"/>
      <c r="H7" s="295"/>
      <c r="I7" s="316"/>
    </row>
    <row r="8" spans="4:14" ht="14.25" customHeight="1" thickBot="1">
      <c r="D8" s="295"/>
      <c r="E8" s="295"/>
      <c r="F8" s="295"/>
      <c r="G8" s="295"/>
      <c r="H8" s="295"/>
      <c r="I8" s="380" t="s">
        <v>4</v>
      </c>
      <c r="J8" s="381"/>
      <c r="K8" s="381"/>
      <c r="L8" s="381"/>
      <c r="M8" s="381"/>
      <c r="N8" s="382"/>
    </row>
    <row r="9" spans="2:16" ht="14.25" customHeight="1" thickTop="1">
      <c r="B9" s="173"/>
      <c r="C9" s="174">
        <v>0</v>
      </c>
      <c r="D9" s="376" t="s">
        <v>20</v>
      </c>
      <c r="E9" s="377"/>
      <c r="F9" s="377"/>
      <c r="G9" s="377"/>
      <c r="H9" s="377"/>
      <c r="I9" s="155">
        <v>0.19791666666666666</v>
      </c>
      <c r="J9" s="152">
        <v>0.28125</v>
      </c>
      <c r="K9" s="152">
        <v>0.4930555555555556</v>
      </c>
      <c r="L9" s="152">
        <v>0.5868055555555556</v>
      </c>
      <c r="M9" s="152">
        <v>0.6458333333333334</v>
      </c>
      <c r="N9" s="225">
        <v>0.7638888888888888</v>
      </c>
      <c r="P9" s="242"/>
    </row>
    <row r="10" spans="2:16" ht="14.25" customHeight="1">
      <c r="B10" s="175">
        <v>0.0006944444444444445</v>
      </c>
      <c r="C10" s="174">
        <v>0.4</v>
      </c>
      <c r="D10" s="374" t="s">
        <v>21</v>
      </c>
      <c r="E10" s="375"/>
      <c r="F10" s="375"/>
      <c r="G10" s="375"/>
      <c r="H10" s="375"/>
      <c r="I10" s="156">
        <f>I9+B10</f>
        <v>0.1986111111111111</v>
      </c>
      <c r="J10" s="153">
        <f>J9+$B10</f>
        <v>0.28194444444444444</v>
      </c>
      <c r="K10" s="153">
        <f>K9+$B10</f>
        <v>0.49375</v>
      </c>
      <c r="L10" s="153">
        <f>L9+$B10</f>
        <v>0.5875</v>
      </c>
      <c r="M10" s="153">
        <f>M9+$B10</f>
        <v>0.6465277777777778</v>
      </c>
      <c r="N10" s="226">
        <f>N9+$B10</f>
        <v>0.7645833333333333</v>
      </c>
      <c r="P10" s="242"/>
    </row>
    <row r="11" spans="2:16" ht="14.25" customHeight="1">
      <c r="B11" s="175">
        <v>0.0020833333333333333</v>
      </c>
      <c r="C11" s="174">
        <v>1.5</v>
      </c>
      <c r="D11" s="374" t="s">
        <v>70</v>
      </c>
      <c r="E11" s="375"/>
      <c r="F11" s="375"/>
      <c r="G11" s="375"/>
      <c r="H11" s="375"/>
      <c r="I11" s="156">
        <f aca="true" t="shared" si="0" ref="I11:I16">I10+B11</f>
        <v>0.20069444444444443</v>
      </c>
      <c r="J11" s="153">
        <f aca="true" t="shared" si="1" ref="J11:N19">J10+$B11</f>
        <v>0.28402777777777777</v>
      </c>
      <c r="K11" s="153">
        <f t="shared" si="1"/>
        <v>0.49583333333333335</v>
      </c>
      <c r="L11" s="153">
        <f t="shared" si="1"/>
        <v>0.5895833333333333</v>
      </c>
      <c r="M11" s="153">
        <f t="shared" si="1"/>
        <v>0.6486111111111111</v>
      </c>
      <c r="N11" s="226">
        <f t="shared" si="1"/>
        <v>0.7666666666666666</v>
      </c>
      <c r="P11" s="242"/>
    </row>
    <row r="12" spans="2:16" ht="14.25" customHeight="1">
      <c r="B12" s="175">
        <v>0.0020833333333333333</v>
      </c>
      <c r="C12" s="174">
        <v>4.2</v>
      </c>
      <c r="D12" s="374" t="s">
        <v>71</v>
      </c>
      <c r="E12" s="375"/>
      <c r="F12" s="375"/>
      <c r="G12" s="375"/>
      <c r="H12" s="375"/>
      <c r="I12" s="156">
        <f t="shared" si="0"/>
        <v>0.20277777777777775</v>
      </c>
      <c r="J12" s="153">
        <f t="shared" si="1"/>
        <v>0.2861111111111111</v>
      </c>
      <c r="K12" s="153">
        <f t="shared" si="1"/>
        <v>0.4979166666666667</v>
      </c>
      <c r="L12" s="153">
        <f t="shared" si="1"/>
        <v>0.5916666666666667</v>
      </c>
      <c r="M12" s="153">
        <f t="shared" si="1"/>
        <v>0.6506944444444445</v>
      </c>
      <c r="N12" s="226">
        <f t="shared" si="1"/>
        <v>0.7687499999999999</v>
      </c>
      <c r="P12" s="242"/>
    </row>
    <row r="13" spans="2:16" ht="14.25" customHeight="1">
      <c r="B13" s="175">
        <v>0.002777777777777778</v>
      </c>
      <c r="C13" s="174">
        <v>7.3</v>
      </c>
      <c r="D13" s="374" t="s">
        <v>72</v>
      </c>
      <c r="E13" s="375"/>
      <c r="F13" s="375"/>
      <c r="G13" s="375"/>
      <c r="H13" s="375"/>
      <c r="I13" s="156">
        <f t="shared" si="0"/>
        <v>0.20555555555555552</v>
      </c>
      <c r="J13" s="153">
        <f t="shared" si="1"/>
        <v>0.28888888888888886</v>
      </c>
      <c r="K13" s="153">
        <f t="shared" si="1"/>
        <v>0.5006944444444444</v>
      </c>
      <c r="L13" s="153">
        <f t="shared" si="1"/>
        <v>0.5944444444444444</v>
      </c>
      <c r="M13" s="153">
        <f t="shared" si="1"/>
        <v>0.6534722222222222</v>
      </c>
      <c r="N13" s="226">
        <f t="shared" si="1"/>
        <v>0.7715277777777777</v>
      </c>
      <c r="P13" s="242"/>
    </row>
    <row r="14" spans="2:16" ht="14.25" customHeight="1">
      <c r="B14" s="175">
        <v>0.0020833333333333333</v>
      </c>
      <c r="C14" s="174">
        <v>9.6</v>
      </c>
      <c r="D14" s="374" t="s">
        <v>73</v>
      </c>
      <c r="E14" s="375"/>
      <c r="F14" s="375"/>
      <c r="G14" s="375"/>
      <c r="H14" s="375"/>
      <c r="I14" s="156">
        <f t="shared" si="0"/>
        <v>0.20763888888888885</v>
      </c>
      <c r="J14" s="153">
        <f t="shared" si="1"/>
        <v>0.2909722222222222</v>
      </c>
      <c r="K14" s="153">
        <f t="shared" si="1"/>
        <v>0.5027777777777778</v>
      </c>
      <c r="L14" s="153">
        <f t="shared" si="1"/>
        <v>0.5965277777777778</v>
      </c>
      <c r="M14" s="153">
        <f t="shared" si="1"/>
        <v>0.6555555555555556</v>
      </c>
      <c r="N14" s="226">
        <f t="shared" si="1"/>
        <v>0.773611111111111</v>
      </c>
      <c r="P14" s="242"/>
    </row>
    <row r="15" spans="2:16" ht="14.25" customHeight="1">
      <c r="B15" s="175">
        <v>0.001388888888888889</v>
      </c>
      <c r="C15" s="174">
        <v>10.9</v>
      </c>
      <c r="D15" s="374" t="s">
        <v>74</v>
      </c>
      <c r="E15" s="375"/>
      <c r="F15" s="375"/>
      <c r="G15" s="375"/>
      <c r="H15" s="375"/>
      <c r="I15" s="156">
        <f t="shared" si="0"/>
        <v>0.20902777777777773</v>
      </c>
      <c r="J15" s="153">
        <f t="shared" si="1"/>
        <v>0.29236111111111107</v>
      </c>
      <c r="K15" s="153">
        <f t="shared" si="1"/>
        <v>0.5041666666666667</v>
      </c>
      <c r="L15" s="153">
        <f t="shared" si="1"/>
        <v>0.5979166666666667</v>
      </c>
      <c r="M15" s="153">
        <f t="shared" si="1"/>
        <v>0.6569444444444444</v>
      </c>
      <c r="N15" s="226">
        <f t="shared" si="1"/>
        <v>0.7749999999999999</v>
      </c>
      <c r="P15" s="242"/>
    </row>
    <row r="16" spans="2:16" ht="14.25" customHeight="1">
      <c r="B16" s="175">
        <v>0.001388888888888889</v>
      </c>
      <c r="C16" s="174">
        <v>12.3</v>
      </c>
      <c r="D16" s="374" t="s">
        <v>75</v>
      </c>
      <c r="E16" s="375"/>
      <c r="F16" s="375"/>
      <c r="G16" s="375"/>
      <c r="H16" s="375"/>
      <c r="I16" s="156">
        <f t="shared" si="0"/>
        <v>0.2104166666666666</v>
      </c>
      <c r="J16" s="153">
        <f>J15+$B16</f>
        <v>0.29374999999999996</v>
      </c>
      <c r="K16" s="153">
        <f>K15+$B16</f>
        <v>0.5055555555555555</v>
      </c>
      <c r="L16" s="153">
        <f>L15+$B16</f>
        <v>0.5993055555555555</v>
      </c>
      <c r="M16" s="153">
        <f t="shared" si="1"/>
        <v>0.6583333333333333</v>
      </c>
      <c r="N16" s="226">
        <f t="shared" si="1"/>
        <v>0.7763888888888888</v>
      </c>
      <c r="P16" s="242"/>
    </row>
    <row r="17" spans="2:16" ht="14.25" customHeight="1">
      <c r="B17" s="175">
        <v>0.001388888888888889</v>
      </c>
      <c r="C17" s="174">
        <v>12.8</v>
      </c>
      <c r="D17" s="374" t="s">
        <v>77</v>
      </c>
      <c r="E17" s="375"/>
      <c r="F17" s="375"/>
      <c r="G17" s="375"/>
      <c r="H17" s="375"/>
      <c r="I17" s="156">
        <f>I16+B17</f>
        <v>0.2118055555555555</v>
      </c>
      <c r="J17" s="153">
        <f>J16+B17</f>
        <v>0.29513888888888884</v>
      </c>
      <c r="K17" s="153">
        <f aca="true" t="shared" si="2" ref="K17:L19">K16+$B17</f>
        <v>0.5069444444444444</v>
      </c>
      <c r="L17" s="153">
        <f t="shared" si="2"/>
        <v>0.6006944444444444</v>
      </c>
      <c r="M17" s="153">
        <f t="shared" si="1"/>
        <v>0.6597222222222222</v>
      </c>
      <c r="N17" s="226">
        <f t="shared" si="1"/>
        <v>0.7777777777777777</v>
      </c>
      <c r="P17" s="242"/>
    </row>
    <row r="18" spans="2:16" ht="14.25" customHeight="1">
      <c r="B18" s="175">
        <v>0.002777777777777778</v>
      </c>
      <c r="C18" s="174">
        <v>15.2</v>
      </c>
      <c r="D18" s="374" t="s">
        <v>212</v>
      </c>
      <c r="E18" s="375"/>
      <c r="F18" s="375"/>
      <c r="G18" s="375"/>
      <c r="H18" s="375"/>
      <c r="I18" s="156">
        <f>I17+B18</f>
        <v>0.21458333333333326</v>
      </c>
      <c r="J18" s="153">
        <f>J17+B18</f>
        <v>0.2979166666666666</v>
      </c>
      <c r="K18" s="153">
        <f t="shared" si="2"/>
        <v>0.5097222222222222</v>
      </c>
      <c r="L18" s="153">
        <f t="shared" si="2"/>
        <v>0.6034722222222222</v>
      </c>
      <c r="M18" s="153">
        <f t="shared" si="1"/>
        <v>0.6625</v>
      </c>
      <c r="N18" s="226">
        <f t="shared" si="1"/>
        <v>0.7805555555555554</v>
      </c>
      <c r="P18" s="242"/>
    </row>
    <row r="19" spans="2:16" ht="14.25" customHeight="1" thickBot="1">
      <c r="B19" s="176">
        <v>0.001388888888888889</v>
      </c>
      <c r="C19" s="177">
        <v>15.5</v>
      </c>
      <c r="D19" s="378" t="s">
        <v>213</v>
      </c>
      <c r="E19" s="379"/>
      <c r="F19" s="379"/>
      <c r="G19" s="379"/>
      <c r="H19" s="379"/>
      <c r="I19" s="227">
        <f>I18+B19</f>
        <v>0.21597222222222215</v>
      </c>
      <c r="J19" s="154">
        <f>J18+B19</f>
        <v>0.2993055555555555</v>
      </c>
      <c r="K19" s="154">
        <f t="shared" si="2"/>
        <v>0.5111111111111111</v>
      </c>
      <c r="L19" s="154">
        <f t="shared" si="2"/>
        <v>0.6048611111111111</v>
      </c>
      <c r="M19" s="154">
        <f t="shared" si="1"/>
        <v>0.6638888888888889</v>
      </c>
      <c r="N19" s="228">
        <f t="shared" si="1"/>
        <v>0.7819444444444443</v>
      </c>
      <c r="P19" s="242"/>
    </row>
    <row r="20" spans="2:16" ht="14.25" customHeight="1" thickTop="1">
      <c r="B20" s="199"/>
      <c r="C20" s="229"/>
      <c r="J20" s="317"/>
      <c r="K20" s="317"/>
      <c r="L20" s="317"/>
      <c r="M20" s="317"/>
      <c r="N20" s="317"/>
      <c r="P20" s="242"/>
    </row>
    <row r="21" spans="2:16" ht="14.25" customHeight="1">
      <c r="B21" s="199"/>
      <c r="C21" s="229"/>
      <c r="D21" s="230"/>
      <c r="E21" s="230"/>
      <c r="F21" s="230"/>
      <c r="G21" s="230"/>
      <c r="H21" s="194" t="s">
        <v>253</v>
      </c>
      <c r="I21" s="231"/>
      <c r="J21" s="231"/>
      <c r="K21" s="232">
        <v>0.517361111111111</v>
      </c>
      <c r="L21" s="232"/>
      <c r="M21" s="231"/>
      <c r="N21" s="233"/>
      <c r="P21" s="242"/>
    </row>
    <row r="22" spans="3:16" ht="14.25" customHeight="1">
      <c r="C22" s="348"/>
      <c r="D22" s="348"/>
      <c r="E22" s="194"/>
      <c r="F22" s="194"/>
      <c r="G22" s="194"/>
      <c r="H22" s="194" t="s">
        <v>233</v>
      </c>
      <c r="I22" s="234"/>
      <c r="J22" s="234">
        <v>0.3020833333333333</v>
      </c>
      <c r="K22" s="235">
        <v>0.517361111111111</v>
      </c>
      <c r="L22" s="235"/>
      <c r="M22" s="234">
        <v>0.6666666666666666</v>
      </c>
      <c r="N22" s="236">
        <v>0.7951388888888888</v>
      </c>
      <c r="P22" s="242"/>
    </row>
    <row r="23" spans="2:16" ht="14.25" customHeight="1">
      <c r="B23" s="348"/>
      <c r="C23" s="348"/>
      <c r="D23" s="348"/>
      <c r="E23" s="194"/>
      <c r="F23" s="194"/>
      <c r="G23" s="194"/>
      <c r="H23" s="194" t="s">
        <v>234</v>
      </c>
      <c r="I23" s="237">
        <v>0.21875</v>
      </c>
      <c r="J23" s="237"/>
      <c r="K23" s="238"/>
      <c r="L23" s="238">
        <v>0.611111111111111</v>
      </c>
      <c r="M23" s="237"/>
      <c r="N23" s="239"/>
      <c r="P23" s="242"/>
    </row>
    <row r="24" spans="2:16" ht="14.25" customHeight="1">
      <c r="B24" s="348"/>
      <c r="C24" s="348"/>
      <c r="D24" s="357" t="s">
        <v>250</v>
      </c>
      <c r="E24" s="194"/>
      <c r="F24" s="194"/>
      <c r="G24" s="194"/>
      <c r="H24" s="194"/>
      <c r="I24" s="318"/>
      <c r="J24" s="319"/>
      <c r="K24" s="319"/>
      <c r="L24" s="319"/>
      <c r="M24" s="319"/>
      <c r="N24" s="319"/>
      <c r="P24" s="242"/>
    </row>
    <row r="25" spans="2:16" ht="14.25" customHeight="1">
      <c r="B25" s="348"/>
      <c r="C25" s="348"/>
      <c r="D25" s="348"/>
      <c r="E25" s="194"/>
      <c r="F25" s="194"/>
      <c r="G25" s="194"/>
      <c r="H25" s="194" t="s">
        <v>235</v>
      </c>
      <c r="I25" s="232"/>
      <c r="J25" s="232">
        <v>0.2986111111111111</v>
      </c>
      <c r="K25" s="232">
        <v>0.513888888888889</v>
      </c>
      <c r="L25" s="232"/>
      <c r="M25" s="240">
        <v>0.6625</v>
      </c>
      <c r="N25" s="240"/>
      <c r="P25" s="242"/>
    </row>
    <row r="26" spans="2:16" ht="14.25" customHeight="1">
      <c r="B26" s="180"/>
      <c r="C26" s="180"/>
      <c r="D26" s="180"/>
      <c r="E26" s="194"/>
      <c r="F26" s="194"/>
      <c r="G26" s="194"/>
      <c r="H26" s="194" t="s">
        <v>236</v>
      </c>
      <c r="I26" s="238"/>
      <c r="J26" s="238"/>
      <c r="K26" s="238"/>
      <c r="L26" s="238">
        <v>0.6027777777777777</v>
      </c>
      <c r="M26" s="241"/>
      <c r="N26" s="241"/>
      <c r="P26" s="242"/>
    </row>
    <row r="27" spans="4:16" ht="14.25" customHeight="1">
      <c r="D27" s="194"/>
      <c r="E27" s="194"/>
      <c r="F27" s="194"/>
      <c r="G27" s="194"/>
      <c r="H27" s="194" t="s">
        <v>252</v>
      </c>
      <c r="I27" s="238"/>
      <c r="J27" s="238">
        <v>0.29791666666666666</v>
      </c>
      <c r="K27" s="238"/>
      <c r="L27" s="238"/>
      <c r="M27" s="241">
        <v>0.6659722222222222</v>
      </c>
      <c r="N27" s="241"/>
      <c r="P27" s="242"/>
    </row>
    <row r="28" spans="11:16" ht="14.25" customHeight="1" thickBot="1">
      <c r="K28" s="242"/>
      <c r="L28" s="242"/>
      <c r="M28" s="242"/>
      <c r="N28" s="242"/>
      <c r="P28" s="242"/>
    </row>
    <row r="29" spans="2:16" ht="14.25" customHeight="1" thickTop="1">
      <c r="B29" s="175"/>
      <c r="C29" s="174">
        <v>0</v>
      </c>
      <c r="D29" s="376" t="s">
        <v>213</v>
      </c>
      <c r="E29" s="377"/>
      <c r="F29" s="377"/>
      <c r="G29" s="377"/>
      <c r="H29" s="377"/>
      <c r="I29" s="155">
        <v>0.21875</v>
      </c>
      <c r="J29" s="152">
        <v>0.30416666666666664</v>
      </c>
      <c r="K29" s="152">
        <v>0.517361111111111</v>
      </c>
      <c r="L29" s="152">
        <v>0.611111111111111</v>
      </c>
      <c r="M29" s="147">
        <v>0.6666666666666666</v>
      </c>
      <c r="N29" s="225" t="s">
        <v>52</v>
      </c>
      <c r="P29" s="242"/>
    </row>
    <row r="30" spans="2:16" ht="14.25" customHeight="1">
      <c r="B30" s="175">
        <v>0.001388888888888889</v>
      </c>
      <c r="C30" s="174">
        <v>0.5</v>
      </c>
      <c r="D30" s="374" t="s">
        <v>212</v>
      </c>
      <c r="E30" s="375"/>
      <c r="F30" s="375"/>
      <c r="G30" s="375"/>
      <c r="H30" s="375"/>
      <c r="I30" s="156">
        <f>I29+B30</f>
        <v>0.22013888888888888</v>
      </c>
      <c r="J30" s="153">
        <f>J29+$B30</f>
        <v>0.3055555555555555</v>
      </c>
      <c r="K30" s="153">
        <f>K29+$B30</f>
        <v>0.5187499999999999</v>
      </c>
      <c r="L30" s="149">
        <f>L29+$B30</f>
        <v>0.6124999999999999</v>
      </c>
      <c r="M30" s="149">
        <f>M29+$B30</f>
        <v>0.6680555555555555</v>
      </c>
      <c r="N30" s="226" t="s">
        <v>52</v>
      </c>
      <c r="P30" s="242"/>
    </row>
    <row r="31" spans="2:16" ht="14.25" customHeight="1">
      <c r="B31" s="175">
        <v>0.002777777777777778</v>
      </c>
      <c r="C31" s="174">
        <v>3.1</v>
      </c>
      <c r="D31" s="374" t="s">
        <v>75</v>
      </c>
      <c r="E31" s="375"/>
      <c r="F31" s="375"/>
      <c r="G31" s="375"/>
      <c r="H31" s="375"/>
      <c r="I31" s="156">
        <f aca="true" t="shared" si="3" ref="I31:I38">I30+B31</f>
        <v>0.22291666666666665</v>
      </c>
      <c r="J31" s="153">
        <f>J30+$B31</f>
        <v>0.3083333333333333</v>
      </c>
      <c r="K31" s="153">
        <f>K30+$B31</f>
        <v>0.5215277777777777</v>
      </c>
      <c r="L31" s="149">
        <f aca="true" t="shared" si="4" ref="L31:M37">L30+$B31</f>
        <v>0.6152777777777777</v>
      </c>
      <c r="M31" s="149">
        <f t="shared" si="4"/>
        <v>0.6708333333333333</v>
      </c>
      <c r="N31" s="226" t="s">
        <v>52</v>
      </c>
      <c r="P31" s="242"/>
    </row>
    <row r="32" spans="2:16" ht="14.25" customHeight="1">
      <c r="B32" s="175">
        <v>0.001388888888888889</v>
      </c>
      <c r="C32" s="174">
        <v>4.5</v>
      </c>
      <c r="D32" s="374" t="s">
        <v>74</v>
      </c>
      <c r="E32" s="375"/>
      <c r="F32" s="375"/>
      <c r="G32" s="375"/>
      <c r="H32" s="375"/>
      <c r="I32" s="156">
        <f t="shared" si="3"/>
        <v>0.22430555555555554</v>
      </c>
      <c r="J32" s="153">
        <f aca="true" t="shared" si="5" ref="J32:K38">J31+$B32</f>
        <v>0.3097222222222222</v>
      </c>
      <c r="K32" s="153">
        <f t="shared" si="5"/>
        <v>0.5229166666666666</v>
      </c>
      <c r="L32" s="149">
        <f t="shared" si="4"/>
        <v>0.6166666666666666</v>
      </c>
      <c r="M32" s="149">
        <f t="shared" si="4"/>
        <v>0.6722222222222222</v>
      </c>
      <c r="N32" s="226" t="s">
        <v>52</v>
      </c>
      <c r="P32" s="242"/>
    </row>
    <row r="33" spans="2:16" ht="14.25" customHeight="1">
      <c r="B33" s="175">
        <v>0.001388888888888889</v>
      </c>
      <c r="C33" s="174">
        <v>5.8</v>
      </c>
      <c r="D33" s="374" t="s">
        <v>73</v>
      </c>
      <c r="E33" s="375"/>
      <c r="F33" s="375"/>
      <c r="G33" s="375"/>
      <c r="H33" s="375"/>
      <c r="I33" s="156">
        <f t="shared" si="3"/>
        <v>0.22569444444444442</v>
      </c>
      <c r="J33" s="153">
        <f t="shared" si="5"/>
        <v>0.31111111111111106</v>
      </c>
      <c r="K33" s="153">
        <f t="shared" si="5"/>
        <v>0.5243055555555555</v>
      </c>
      <c r="L33" s="149">
        <f t="shared" si="4"/>
        <v>0.6180555555555555</v>
      </c>
      <c r="M33" s="149">
        <f t="shared" si="4"/>
        <v>0.673611111111111</v>
      </c>
      <c r="N33" s="226" t="s">
        <v>52</v>
      </c>
      <c r="P33" s="242"/>
    </row>
    <row r="34" spans="2:16" ht="14.25" customHeight="1">
      <c r="B34" s="175">
        <v>0.0020833333333333333</v>
      </c>
      <c r="C34" s="174">
        <v>8.2</v>
      </c>
      <c r="D34" s="374" t="s">
        <v>72</v>
      </c>
      <c r="E34" s="375"/>
      <c r="F34" s="375"/>
      <c r="G34" s="375"/>
      <c r="H34" s="375"/>
      <c r="I34" s="156">
        <f t="shared" si="3"/>
        <v>0.22777777777777775</v>
      </c>
      <c r="J34" s="153">
        <f t="shared" si="5"/>
        <v>0.3131944444444444</v>
      </c>
      <c r="K34" s="153">
        <f t="shared" si="5"/>
        <v>0.5263888888888888</v>
      </c>
      <c r="L34" s="149">
        <f t="shared" si="4"/>
        <v>0.6201388888888888</v>
      </c>
      <c r="M34" s="149">
        <f t="shared" si="4"/>
        <v>0.6756944444444444</v>
      </c>
      <c r="N34" s="226" t="s">
        <v>52</v>
      </c>
      <c r="P34" s="242"/>
    </row>
    <row r="35" spans="2:16" ht="14.25" customHeight="1">
      <c r="B35" s="175">
        <v>0.002777777777777778</v>
      </c>
      <c r="C35" s="174">
        <v>11.3</v>
      </c>
      <c r="D35" s="374" t="s">
        <v>71</v>
      </c>
      <c r="E35" s="375"/>
      <c r="F35" s="375"/>
      <c r="G35" s="375"/>
      <c r="H35" s="375"/>
      <c r="I35" s="156">
        <f t="shared" si="3"/>
        <v>0.2305555555555555</v>
      </c>
      <c r="J35" s="153">
        <f t="shared" si="5"/>
        <v>0.31597222222222215</v>
      </c>
      <c r="K35" s="153">
        <f t="shared" si="5"/>
        <v>0.5291666666666666</v>
      </c>
      <c r="L35" s="149">
        <f t="shared" si="4"/>
        <v>0.6229166666666666</v>
      </c>
      <c r="M35" s="149">
        <f t="shared" si="4"/>
        <v>0.6784722222222221</v>
      </c>
      <c r="N35" s="226" t="s">
        <v>52</v>
      </c>
      <c r="P35" s="242"/>
    </row>
    <row r="36" spans="2:16" ht="14.25" customHeight="1">
      <c r="B36" s="175">
        <v>0.0020833333333333333</v>
      </c>
      <c r="C36" s="174">
        <v>14</v>
      </c>
      <c r="D36" s="374" t="s">
        <v>70</v>
      </c>
      <c r="E36" s="375"/>
      <c r="F36" s="375"/>
      <c r="G36" s="375"/>
      <c r="H36" s="375"/>
      <c r="I36" s="156">
        <f t="shared" si="3"/>
        <v>0.23263888888888884</v>
      </c>
      <c r="J36" s="153">
        <f t="shared" si="5"/>
        <v>0.3180555555555555</v>
      </c>
      <c r="K36" s="153">
        <f t="shared" si="5"/>
        <v>0.5312499999999999</v>
      </c>
      <c r="L36" s="149">
        <f t="shared" si="4"/>
        <v>0.6249999999999999</v>
      </c>
      <c r="M36" s="149">
        <f t="shared" si="4"/>
        <v>0.6805555555555555</v>
      </c>
      <c r="N36" s="226" t="s">
        <v>52</v>
      </c>
      <c r="P36" s="242"/>
    </row>
    <row r="37" spans="2:16" ht="14.25" customHeight="1">
      <c r="B37" s="175">
        <v>0.0020833333333333333</v>
      </c>
      <c r="C37" s="174">
        <v>15.1</v>
      </c>
      <c r="D37" s="374" t="s">
        <v>21</v>
      </c>
      <c r="E37" s="375"/>
      <c r="F37" s="375"/>
      <c r="G37" s="375"/>
      <c r="H37" s="375"/>
      <c r="I37" s="156">
        <f t="shared" si="3"/>
        <v>0.23472222222222217</v>
      </c>
      <c r="J37" s="153">
        <f t="shared" si="5"/>
        <v>0.3201388888888888</v>
      </c>
      <c r="K37" s="153">
        <f t="shared" si="5"/>
        <v>0.5333333333333332</v>
      </c>
      <c r="L37" s="149">
        <f t="shared" si="4"/>
        <v>0.6270833333333332</v>
      </c>
      <c r="M37" s="149">
        <f t="shared" si="4"/>
        <v>0.6826388888888888</v>
      </c>
      <c r="N37" s="226" t="s">
        <v>52</v>
      </c>
      <c r="P37" s="242"/>
    </row>
    <row r="38" spans="2:16" ht="14.25" customHeight="1" thickBot="1">
      <c r="B38" s="176">
        <v>0.0006944444444444445</v>
      </c>
      <c r="C38" s="177">
        <v>15.5</v>
      </c>
      <c r="D38" s="378" t="s">
        <v>20</v>
      </c>
      <c r="E38" s="379"/>
      <c r="F38" s="379"/>
      <c r="G38" s="379"/>
      <c r="H38" s="379"/>
      <c r="I38" s="227">
        <f t="shared" si="3"/>
        <v>0.2354166666666666</v>
      </c>
      <c r="J38" s="154">
        <f t="shared" si="5"/>
        <v>0.32083333333333325</v>
      </c>
      <c r="K38" s="154">
        <f t="shared" si="5"/>
        <v>0.5340277777777777</v>
      </c>
      <c r="L38" s="151">
        <f>L37+$B38</f>
        <v>0.6277777777777777</v>
      </c>
      <c r="M38" s="151">
        <f>M37+$B38</f>
        <v>0.6833333333333332</v>
      </c>
      <c r="N38" s="228" t="s">
        <v>52</v>
      </c>
      <c r="P38" s="242"/>
    </row>
    <row r="39" spans="2:18" ht="14.25" customHeight="1" thickTop="1">
      <c r="B39" s="199"/>
      <c r="I39" s="169"/>
      <c r="J39" s="169"/>
      <c r="K39" s="169"/>
      <c r="L39" s="169"/>
      <c r="M39" s="169"/>
      <c r="N39" s="169"/>
      <c r="O39" s="169"/>
      <c r="P39" s="169"/>
      <c r="Q39" s="169"/>
      <c r="R39" s="169"/>
    </row>
    <row r="41" ht="14.25" customHeight="1">
      <c r="P41" s="242"/>
    </row>
    <row r="42" ht="14.25" customHeight="1">
      <c r="P42" s="242"/>
    </row>
    <row r="43" spans="13:14" ht="14.25" customHeight="1">
      <c r="M43" s="242"/>
      <c r="N43" s="242"/>
    </row>
  </sheetData>
  <sheetProtection selectLockedCells="1" selectUnlockedCells="1"/>
  <mergeCells count="22">
    <mergeCell ref="D36:H36"/>
    <mergeCell ref="D37:H37"/>
    <mergeCell ref="D38:H38"/>
    <mergeCell ref="D16:H16"/>
    <mergeCell ref="D17:H17"/>
    <mergeCell ref="D18:H18"/>
    <mergeCell ref="D34:H34"/>
    <mergeCell ref="D19:H19"/>
    <mergeCell ref="D29:H29"/>
    <mergeCell ref="D33:H33"/>
    <mergeCell ref="D13:H13"/>
    <mergeCell ref="D14:H14"/>
    <mergeCell ref="D15:H15"/>
    <mergeCell ref="D30:H30"/>
    <mergeCell ref="D35:H35"/>
    <mergeCell ref="D31:H31"/>
    <mergeCell ref="D32:H32"/>
    <mergeCell ref="I8:N8"/>
    <mergeCell ref="D9:H9"/>
    <mergeCell ref="D10:H10"/>
    <mergeCell ref="D11:H11"/>
    <mergeCell ref="D12:H12"/>
  </mergeCells>
  <printOptions/>
  <pageMargins left="0.03937007874015748" right="0.03937007874015748" top="0" bottom="0" header="0.5118110236220472" footer="0.5118110236220472"/>
  <pageSetup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N51"/>
  <sheetViews>
    <sheetView zoomScale="85" zoomScaleNormal="85" zoomScaleSheetLayoutView="85" zoomScalePageLayoutView="0" workbookViewId="0" topLeftCell="A1">
      <selection activeCell="P44" sqref="P44"/>
    </sheetView>
  </sheetViews>
  <sheetFormatPr defaultColWidth="6.8984375" defaultRowHeight="14.25" customHeight="1"/>
  <cols>
    <col min="1" max="1" width="6.8984375" style="169" customWidth="1"/>
    <col min="2" max="3" width="0" style="169" hidden="1" customWidth="1"/>
    <col min="4" max="8" width="6.8984375" style="169" customWidth="1"/>
    <col min="9" max="25" width="6.8984375" style="179" customWidth="1"/>
    <col min="26" max="16384" width="6.8984375" style="169" customWidth="1"/>
  </cols>
  <sheetData>
    <row r="2" spans="2:14" ht="19.5" customHeight="1">
      <c r="B2" s="277"/>
      <c r="C2" s="277"/>
      <c r="D2" s="277"/>
      <c r="E2" s="277"/>
      <c r="F2" s="277"/>
      <c r="G2" s="277"/>
      <c r="H2" s="172" t="s">
        <v>248</v>
      </c>
      <c r="I2" s="344">
        <v>29</v>
      </c>
      <c r="J2" s="279"/>
      <c r="K2" s="279"/>
      <c r="L2" s="279"/>
      <c r="M2" s="279"/>
      <c r="N2" s="279"/>
    </row>
    <row r="3" spans="2:7" ht="14.25" customHeight="1">
      <c r="B3" s="277"/>
      <c r="C3" s="277"/>
      <c r="D3" s="274"/>
      <c r="E3" s="274"/>
      <c r="F3" s="274"/>
      <c r="G3" s="293"/>
    </row>
    <row r="4" spans="2:10" ht="14.25" customHeight="1">
      <c r="B4" s="277"/>
      <c r="C4" s="277"/>
      <c r="D4" s="274"/>
      <c r="E4" s="274"/>
      <c r="F4" s="274"/>
      <c r="G4" s="293"/>
      <c r="J4" s="294"/>
    </row>
    <row r="5" spans="2:7" ht="14.25" customHeight="1">
      <c r="B5" s="277"/>
      <c r="C5" s="277"/>
      <c r="D5" s="274"/>
      <c r="E5" s="274"/>
      <c r="F5" s="274"/>
      <c r="G5" s="293"/>
    </row>
    <row r="6" spans="2:7" ht="14.25" customHeight="1">
      <c r="B6" s="277"/>
      <c r="C6" s="277"/>
      <c r="D6" s="274"/>
      <c r="E6" s="274"/>
      <c r="F6" s="274"/>
      <c r="G6" s="277"/>
    </row>
    <row r="7" spans="2:8" ht="15.75" customHeight="1" thickBot="1">
      <c r="B7" s="347"/>
      <c r="C7" s="347"/>
      <c r="D7" s="295"/>
      <c r="E7" s="295"/>
      <c r="F7" s="295"/>
      <c r="G7" s="295"/>
      <c r="H7" s="295"/>
    </row>
    <row r="8" spans="9:11" ht="14.25" customHeight="1" thickBot="1">
      <c r="I8" s="380" t="s">
        <v>4</v>
      </c>
      <c r="J8" s="381"/>
      <c r="K8" s="382"/>
    </row>
    <row r="9" spans="2:11" ht="14.25" customHeight="1" thickTop="1">
      <c r="B9" s="175"/>
      <c r="C9" s="174">
        <v>0</v>
      </c>
      <c r="D9" s="376" t="s">
        <v>20</v>
      </c>
      <c r="E9" s="377"/>
      <c r="F9" s="377"/>
      <c r="G9" s="377"/>
      <c r="H9" s="377"/>
      <c r="I9" s="155">
        <v>0.20555555555555557</v>
      </c>
      <c r="J9" s="152">
        <v>0.5277777777777778</v>
      </c>
      <c r="K9" s="225">
        <v>0.6701388888888888</v>
      </c>
    </row>
    <row r="10" spans="2:11" ht="14.25" customHeight="1">
      <c r="B10" s="175">
        <v>0.001388888888888889</v>
      </c>
      <c r="C10" s="174">
        <v>0.4</v>
      </c>
      <c r="D10" s="374" t="s">
        <v>21</v>
      </c>
      <c r="E10" s="375"/>
      <c r="F10" s="375"/>
      <c r="G10" s="375"/>
      <c r="H10" s="375"/>
      <c r="I10" s="156">
        <f aca="true" t="shared" si="0" ref="I10:K14">I9+$B10</f>
        <v>0.20694444444444446</v>
      </c>
      <c r="J10" s="153">
        <f t="shared" si="0"/>
        <v>0.5291666666666667</v>
      </c>
      <c r="K10" s="226">
        <f t="shared" si="0"/>
        <v>0.6715277777777777</v>
      </c>
    </row>
    <row r="11" spans="2:11" ht="14.25" customHeight="1">
      <c r="B11" s="175">
        <v>0.003472222222222222</v>
      </c>
      <c r="C11" s="174">
        <v>3</v>
      </c>
      <c r="D11" s="374" t="s">
        <v>50</v>
      </c>
      <c r="E11" s="375"/>
      <c r="F11" s="375"/>
      <c r="G11" s="375"/>
      <c r="H11" s="375"/>
      <c r="I11" s="156">
        <f t="shared" si="0"/>
        <v>0.21041666666666667</v>
      </c>
      <c r="J11" s="153">
        <f t="shared" si="0"/>
        <v>0.5326388888888889</v>
      </c>
      <c r="K11" s="226">
        <f t="shared" si="0"/>
        <v>0.6749999999999999</v>
      </c>
    </row>
    <row r="12" spans="2:11" ht="14.25" customHeight="1">
      <c r="B12" s="175">
        <v>0.0020833333333333333</v>
      </c>
      <c r="C12" s="174">
        <v>3.9</v>
      </c>
      <c r="D12" s="374" t="s">
        <v>51</v>
      </c>
      <c r="E12" s="375"/>
      <c r="F12" s="375"/>
      <c r="G12" s="375"/>
      <c r="H12" s="375"/>
      <c r="I12" s="156">
        <f t="shared" si="0"/>
        <v>0.2125</v>
      </c>
      <c r="J12" s="153">
        <f t="shared" si="0"/>
        <v>0.5347222222222222</v>
      </c>
      <c r="K12" s="226">
        <f t="shared" si="0"/>
        <v>0.6770833333333333</v>
      </c>
    </row>
    <row r="13" spans="2:11" ht="14.25" customHeight="1">
      <c r="B13" s="175">
        <v>0.004861111111111111</v>
      </c>
      <c r="C13" s="174">
        <v>9.7</v>
      </c>
      <c r="D13" s="168" t="s">
        <v>38</v>
      </c>
      <c r="I13" s="156">
        <f t="shared" si="0"/>
        <v>0.21736111111111112</v>
      </c>
      <c r="J13" s="153">
        <f t="shared" si="0"/>
        <v>0.5395833333333333</v>
      </c>
      <c r="K13" s="226">
        <f t="shared" si="0"/>
        <v>0.6819444444444444</v>
      </c>
    </row>
    <row r="14" spans="2:11" ht="14.25" customHeight="1">
      <c r="B14" s="175">
        <v>0.0020833333333333333</v>
      </c>
      <c r="C14" s="174">
        <v>11.8</v>
      </c>
      <c r="D14" s="374" t="s">
        <v>39</v>
      </c>
      <c r="E14" s="375"/>
      <c r="F14" s="375"/>
      <c r="G14" s="375"/>
      <c r="H14" s="375"/>
      <c r="I14" s="156">
        <f t="shared" si="0"/>
        <v>0.21944444444444444</v>
      </c>
      <c r="J14" s="153">
        <f t="shared" si="0"/>
        <v>0.5416666666666666</v>
      </c>
      <c r="K14" s="226">
        <f t="shared" si="0"/>
        <v>0.6840277777777777</v>
      </c>
    </row>
    <row r="15" spans="2:11" ht="14.25" customHeight="1">
      <c r="B15" s="175">
        <v>0.001388888888888889</v>
      </c>
      <c r="C15" s="174">
        <v>12.5</v>
      </c>
      <c r="D15" s="374" t="s">
        <v>40</v>
      </c>
      <c r="E15" s="375"/>
      <c r="F15" s="375"/>
      <c r="G15" s="375"/>
      <c r="H15" s="375"/>
      <c r="I15" s="156">
        <f aca="true" t="shared" si="1" ref="I15:I24">I14+$B15</f>
        <v>0.22083333333333333</v>
      </c>
      <c r="J15" s="153">
        <f aca="true" t="shared" si="2" ref="J15:J24">J14+$B15</f>
        <v>0.5430555555555555</v>
      </c>
      <c r="K15" s="226">
        <f aca="true" t="shared" si="3" ref="K15:K24">K14+$B15</f>
        <v>0.6854166666666666</v>
      </c>
    </row>
    <row r="16" spans="2:11" ht="14.25" customHeight="1">
      <c r="B16" s="175">
        <v>0.0006944444444444445</v>
      </c>
      <c r="C16" s="174">
        <v>13.4</v>
      </c>
      <c r="D16" s="374" t="s">
        <v>231</v>
      </c>
      <c r="E16" s="375"/>
      <c r="F16" s="375"/>
      <c r="G16" s="375"/>
      <c r="H16" s="375"/>
      <c r="I16" s="156">
        <f t="shared" si="1"/>
        <v>0.22152777777777777</v>
      </c>
      <c r="J16" s="153">
        <f t="shared" si="2"/>
        <v>0.54375</v>
      </c>
      <c r="K16" s="226">
        <f t="shared" si="3"/>
        <v>0.686111111111111</v>
      </c>
    </row>
    <row r="17" spans="2:11" ht="14.25" customHeight="1">
      <c r="B17" s="175">
        <v>0.001388888888888889</v>
      </c>
      <c r="C17" s="174">
        <v>13.9</v>
      </c>
      <c r="D17" s="374" t="s">
        <v>92</v>
      </c>
      <c r="E17" s="375"/>
      <c r="F17" s="375"/>
      <c r="G17" s="375"/>
      <c r="H17" s="375"/>
      <c r="I17" s="156">
        <f t="shared" si="1"/>
        <v>0.22291666666666665</v>
      </c>
      <c r="J17" s="153">
        <f t="shared" si="2"/>
        <v>0.5451388888888888</v>
      </c>
      <c r="K17" s="226">
        <f t="shared" si="3"/>
        <v>0.6874999999999999</v>
      </c>
    </row>
    <row r="18" spans="2:11" ht="14.25" customHeight="1">
      <c r="B18" s="175">
        <v>0.0006944444444444445</v>
      </c>
      <c r="C18" s="174">
        <v>14.3</v>
      </c>
      <c r="D18" s="374" t="s">
        <v>93</v>
      </c>
      <c r="E18" s="375"/>
      <c r="F18" s="375"/>
      <c r="G18" s="375"/>
      <c r="H18" s="375"/>
      <c r="I18" s="156">
        <f t="shared" si="1"/>
        <v>0.2236111111111111</v>
      </c>
      <c r="J18" s="153">
        <f t="shared" si="2"/>
        <v>0.5458333333333333</v>
      </c>
      <c r="K18" s="226">
        <f t="shared" si="3"/>
        <v>0.6881944444444443</v>
      </c>
    </row>
    <row r="19" spans="2:11" ht="14.25" customHeight="1">
      <c r="B19" s="175">
        <v>0.002777777777777778</v>
      </c>
      <c r="C19" s="174">
        <v>16.4</v>
      </c>
      <c r="D19" s="374" t="s">
        <v>41</v>
      </c>
      <c r="E19" s="375"/>
      <c r="F19" s="375"/>
      <c r="G19" s="375"/>
      <c r="H19" s="375"/>
      <c r="I19" s="156">
        <f t="shared" si="1"/>
        <v>0.22638888888888886</v>
      </c>
      <c r="J19" s="153">
        <f t="shared" si="2"/>
        <v>0.548611111111111</v>
      </c>
      <c r="K19" s="226">
        <f t="shared" si="3"/>
        <v>0.6909722222222221</v>
      </c>
    </row>
    <row r="20" spans="2:11" ht="14.25" customHeight="1">
      <c r="B20" s="175">
        <v>0.002777777777777778</v>
      </c>
      <c r="C20" s="174">
        <v>19.3</v>
      </c>
      <c r="D20" s="374" t="s">
        <v>42</v>
      </c>
      <c r="E20" s="375"/>
      <c r="F20" s="375"/>
      <c r="G20" s="375"/>
      <c r="H20" s="375"/>
      <c r="I20" s="156">
        <f t="shared" si="1"/>
        <v>0.22916666666666663</v>
      </c>
      <c r="J20" s="153">
        <f t="shared" si="2"/>
        <v>0.5513888888888888</v>
      </c>
      <c r="K20" s="226">
        <f t="shared" si="3"/>
        <v>0.6937499999999999</v>
      </c>
    </row>
    <row r="21" spans="2:11" ht="14.25" customHeight="1">
      <c r="B21" s="175">
        <v>0.003472222222222222</v>
      </c>
      <c r="C21" s="174">
        <v>21.2</v>
      </c>
      <c r="D21" s="374" t="s">
        <v>43</v>
      </c>
      <c r="E21" s="375"/>
      <c r="F21" s="375"/>
      <c r="G21" s="375"/>
      <c r="H21" s="375"/>
      <c r="I21" s="156">
        <f t="shared" si="1"/>
        <v>0.23263888888888884</v>
      </c>
      <c r="J21" s="153">
        <f t="shared" si="2"/>
        <v>0.554861111111111</v>
      </c>
      <c r="K21" s="226">
        <f t="shared" si="3"/>
        <v>0.6972222222222221</v>
      </c>
    </row>
    <row r="22" spans="2:11" ht="14.25" customHeight="1">
      <c r="B22" s="175">
        <v>0.001388888888888889</v>
      </c>
      <c r="C22" s="174">
        <v>22.2</v>
      </c>
      <c r="D22" s="374" t="s">
        <v>273</v>
      </c>
      <c r="E22" s="375"/>
      <c r="F22" s="375"/>
      <c r="G22" s="375"/>
      <c r="H22" s="375"/>
      <c r="I22" s="156">
        <f t="shared" si="1"/>
        <v>0.23402777777777772</v>
      </c>
      <c r="J22" s="153">
        <f t="shared" si="2"/>
        <v>0.5562499999999999</v>
      </c>
      <c r="K22" s="226">
        <f t="shared" si="3"/>
        <v>0.698611111111111</v>
      </c>
    </row>
    <row r="23" spans="2:11" ht="14.25" customHeight="1">
      <c r="B23" s="175">
        <v>0.002777777777777778</v>
      </c>
      <c r="C23" s="174">
        <v>22.9</v>
      </c>
      <c r="D23" s="374" t="s">
        <v>55</v>
      </c>
      <c r="E23" s="375"/>
      <c r="F23" s="375"/>
      <c r="G23" s="375"/>
      <c r="H23" s="375"/>
      <c r="I23" s="156">
        <f t="shared" si="1"/>
        <v>0.2368055555555555</v>
      </c>
      <c r="J23" s="153">
        <f t="shared" si="2"/>
        <v>0.5590277777777777</v>
      </c>
      <c r="K23" s="226">
        <f t="shared" si="3"/>
        <v>0.7013888888888887</v>
      </c>
    </row>
    <row r="24" spans="2:11" ht="14.25" customHeight="1" thickBot="1">
      <c r="B24" s="176">
        <v>0.002777777777777778</v>
      </c>
      <c r="C24" s="177">
        <v>24.6</v>
      </c>
      <c r="D24" s="378" t="s">
        <v>232</v>
      </c>
      <c r="E24" s="379"/>
      <c r="F24" s="379"/>
      <c r="G24" s="379"/>
      <c r="H24" s="379"/>
      <c r="I24" s="227">
        <f t="shared" si="1"/>
        <v>0.23958333333333326</v>
      </c>
      <c r="J24" s="154">
        <f t="shared" si="2"/>
        <v>0.5618055555555554</v>
      </c>
      <c r="K24" s="228">
        <f t="shared" si="3"/>
        <v>0.7041666666666665</v>
      </c>
    </row>
    <row r="25" spans="2:14" ht="14.25" customHeight="1" thickTop="1">
      <c r="B25" s="320"/>
      <c r="C25" s="320"/>
      <c r="D25" s="321"/>
      <c r="E25" s="321"/>
      <c r="F25" s="321"/>
      <c r="G25" s="321"/>
      <c r="H25" s="321"/>
      <c r="I25" s="322"/>
      <c r="J25" s="322"/>
      <c r="K25" s="322"/>
      <c r="L25" s="322"/>
      <c r="M25" s="322"/>
      <c r="N25" s="322"/>
    </row>
    <row r="26" spans="2:11" ht="14.25" customHeight="1">
      <c r="B26" s="199"/>
      <c r="C26" s="229"/>
      <c r="E26" s="194"/>
      <c r="F26" s="194"/>
      <c r="G26" s="194"/>
      <c r="H26" s="194" t="s">
        <v>233</v>
      </c>
      <c r="I26" s="231">
        <v>0.2423611111111111</v>
      </c>
      <c r="J26" s="233">
        <v>0.5520833333333334</v>
      </c>
      <c r="K26" s="240" t="s">
        <v>52</v>
      </c>
    </row>
    <row r="27" spans="3:11" ht="14.25" customHeight="1">
      <c r="C27" s="348"/>
      <c r="D27" s="348"/>
      <c r="E27" s="194"/>
      <c r="F27" s="194"/>
      <c r="G27" s="194"/>
      <c r="H27" s="194" t="s">
        <v>234</v>
      </c>
      <c r="I27" s="237">
        <v>0.2638888888888889</v>
      </c>
      <c r="J27" s="239">
        <v>0.5694444444444444</v>
      </c>
      <c r="K27" s="239">
        <v>0.7083333333333334</v>
      </c>
    </row>
    <row r="28" spans="2:5" ht="14.25" customHeight="1">
      <c r="B28" s="348"/>
      <c r="C28" s="348"/>
      <c r="D28" s="393" t="s">
        <v>250</v>
      </c>
      <c r="E28" s="393"/>
    </row>
    <row r="29" spans="2:8" ht="14.25" customHeight="1">
      <c r="B29" s="348"/>
      <c r="C29" s="348"/>
      <c r="D29" s="393"/>
      <c r="E29" s="393"/>
      <c r="F29" s="229"/>
      <c r="G29" s="229"/>
      <c r="H29" s="229"/>
    </row>
    <row r="30" spans="5:11" ht="14.25" customHeight="1">
      <c r="E30" s="194"/>
      <c r="F30" s="194"/>
      <c r="G30" s="194"/>
      <c r="H30" s="194" t="s">
        <v>235</v>
      </c>
      <c r="I30" s="232" t="s">
        <v>52</v>
      </c>
      <c r="J30" s="240">
        <v>0.576388888888889</v>
      </c>
      <c r="K30" s="240">
        <v>0.7118055555555555</v>
      </c>
    </row>
    <row r="31" spans="5:11" ht="14.25" customHeight="1">
      <c r="E31" s="194"/>
      <c r="F31" s="194"/>
      <c r="G31" s="194"/>
      <c r="H31" s="194" t="s">
        <v>236</v>
      </c>
      <c r="I31" s="238">
        <v>0.24513888888888888</v>
      </c>
      <c r="J31" s="241">
        <v>0.5534722222222223</v>
      </c>
      <c r="K31" s="241">
        <v>0.7062499999999999</v>
      </c>
    </row>
    <row r="32" spans="9:13" ht="14.25" customHeight="1" thickBot="1">
      <c r="I32" s="169"/>
      <c r="J32" s="169"/>
      <c r="K32" s="169"/>
      <c r="L32" s="169"/>
      <c r="M32" s="169"/>
    </row>
    <row r="33" spans="2:11" ht="14.25" customHeight="1" thickTop="1">
      <c r="B33" s="173"/>
      <c r="C33" s="174">
        <v>0</v>
      </c>
      <c r="D33" s="376" t="s">
        <v>232</v>
      </c>
      <c r="E33" s="377"/>
      <c r="F33" s="377"/>
      <c r="G33" s="377"/>
      <c r="H33" s="377"/>
      <c r="I33" s="155">
        <v>0.2534722222222222</v>
      </c>
      <c r="J33" s="152">
        <v>0.5638888888888889</v>
      </c>
      <c r="K33" s="225">
        <v>0.7152777777777778</v>
      </c>
    </row>
    <row r="34" spans="2:11" ht="14.25" customHeight="1">
      <c r="B34" s="175">
        <v>0.002777777777777778</v>
      </c>
      <c r="C34" s="243">
        <v>1.7</v>
      </c>
      <c r="D34" s="374" t="s">
        <v>55</v>
      </c>
      <c r="E34" s="375"/>
      <c r="F34" s="375"/>
      <c r="G34" s="375"/>
      <c r="H34" s="375"/>
      <c r="I34" s="156">
        <f aca="true" t="shared" si="4" ref="I34:K50">I33+$B34</f>
        <v>0.25625</v>
      </c>
      <c r="J34" s="153">
        <f aca="true" t="shared" si="5" ref="J34:K46">J33+$B34</f>
        <v>0.5666666666666667</v>
      </c>
      <c r="K34" s="226">
        <f t="shared" si="5"/>
        <v>0.7180555555555556</v>
      </c>
    </row>
    <row r="35" spans="2:11" ht="14.25" customHeight="1">
      <c r="B35" s="175">
        <v>0.001388888888888889</v>
      </c>
      <c r="C35" s="243">
        <v>2.4</v>
      </c>
      <c r="D35" s="374" t="s">
        <v>273</v>
      </c>
      <c r="E35" s="375"/>
      <c r="F35" s="375"/>
      <c r="G35" s="375"/>
      <c r="H35" s="375"/>
      <c r="I35" s="156">
        <f t="shared" si="4"/>
        <v>0.25763888888888886</v>
      </c>
      <c r="J35" s="153">
        <f t="shared" si="5"/>
        <v>0.5680555555555555</v>
      </c>
      <c r="K35" s="226">
        <f t="shared" si="5"/>
        <v>0.7194444444444444</v>
      </c>
    </row>
    <row r="36" spans="2:11" ht="14.25" customHeight="1">
      <c r="B36" s="175">
        <v>0.001388888888888889</v>
      </c>
      <c r="C36" s="243">
        <v>3.3</v>
      </c>
      <c r="D36" s="374" t="s">
        <v>43</v>
      </c>
      <c r="E36" s="375"/>
      <c r="F36" s="375"/>
      <c r="G36" s="375"/>
      <c r="H36" s="375"/>
      <c r="I36" s="156">
        <f t="shared" si="4"/>
        <v>0.25902777777777775</v>
      </c>
      <c r="J36" s="153">
        <f t="shared" si="5"/>
        <v>0.5694444444444444</v>
      </c>
      <c r="K36" s="226">
        <f t="shared" si="5"/>
        <v>0.7208333333333333</v>
      </c>
    </row>
    <row r="37" spans="2:11" ht="14.25" customHeight="1">
      <c r="B37" s="175">
        <v>0.003472222222222222</v>
      </c>
      <c r="C37" s="244">
        <v>5.2</v>
      </c>
      <c r="D37" s="374" t="s">
        <v>42</v>
      </c>
      <c r="E37" s="375"/>
      <c r="F37" s="375"/>
      <c r="G37" s="375"/>
      <c r="H37" s="375"/>
      <c r="I37" s="156">
        <f t="shared" si="4"/>
        <v>0.26249999999999996</v>
      </c>
      <c r="J37" s="153">
        <f t="shared" si="5"/>
        <v>0.5729166666666666</v>
      </c>
      <c r="K37" s="226">
        <f t="shared" si="5"/>
        <v>0.7243055555555555</v>
      </c>
    </row>
    <row r="38" spans="2:11" ht="14.25" customHeight="1">
      <c r="B38" s="175">
        <v>0.002777777777777778</v>
      </c>
      <c r="C38" s="243">
        <v>8.1</v>
      </c>
      <c r="D38" s="374" t="s">
        <v>41</v>
      </c>
      <c r="E38" s="375"/>
      <c r="F38" s="375"/>
      <c r="G38" s="375"/>
      <c r="H38" s="375"/>
      <c r="I38" s="156">
        <f t="shared" si="4"/>
        <v>0.2652777777777777</v>
      </c>
      <c r="J38" s="153">
        <f t="shared" si="5"/>
        <v>0.5756944444444444</v>
      </c>
      <c r="K38" s="226">
        <f t="shared" si="5"/>
        <v>0.7270833333333333</v>
      </c>
    </row>
    <row r="39" spans="2:11" ht="14.25" customHeight="1">
      <c r="B39" s="175">
        <v>0.002777777777777778</v>
      </c>
      <c r="C39" s="244">
        <v>10.8</v>
      </c>
      <c r="D39" s="374" t="s">
        <v>93</v>
      </c>
      <c r="E39" s="375"/>
      <c r="F39" s="375"/>
      <c r="G39" s="375"/>
      <c r="H39" s="375"/>
      <c r="I39" s="156">
        <f t="shared" si="4"/>
        <v>0.2680555555555555</v>
      </c>
      <c r="J39" s="153">
        <f t="shared" si="5"/>
        <v>0.5784722222222222</v>
      </c>
      <c r="K39" s="226">
        <f t="shared" si="5"/>
        <v>0.7298611111111111</v>
      </c>
    </row>
    <row r="40" spans="2:11" ht="14.25" customHeight="1">
      <c r="B40" s="175">
        <v>0.0006944444444444445</v>
      </c>
      <c r="C40" s="243">
        <v>11.2</v>
      </c>
      <c r="D40" s="374" t="s">
        <v>92</v>
      </c>
      <c r="E40" s="375"/>
      <c r="F40" s="375"/>
      <c r="G40" s="375"/>
      <c r="H40" s="375"/>
      <c r="I40" s="156">
        <f t="shared" si="4"/>
        <v>0.26874999999999993</v>
      </c>
      <c r="J40" s="153">
        <f t="shared" si="5"/>
        <v>0.5791666666666666</v>
      </c>
      <c r="K40" s="226">
        <f t="shared" si="5"/>
        <v>0.7305555555555555</v>
      </c>
    </row>
    <row r="41" spans="2:11" ht="14.25" customHeight="1">
      <c r="B41" s="175">
        <v>0.001388888888888889</v>
      </c>
      <c r="C41" s="243">
        <v>11.6</v>
      </c>
      <c r="D41" s="374" t="s">
        <v>231</v>
      </c>
      <c r="E41" s="375"/>
      <c r="F41" s="375"/>
      <c r="G41" s="375"/>
      <c r="H41" s="375"/>
      <c r="I41" s="156">
        <f t="shared" si="4"/>
        <v>0.2701388888888888</v>
      </c>
      <c r="J41" s="153">
        <f t="shared" si="5"/>
        <v>0.5805555555555555</v>
      </c>
      <c r="K41" s="226">
        <f t="shared" si="5"/>
        <v>0.7319444444444444</v>
      </c>
    </row>
    <row r="42" spans="2:11" ht="14.25" customHeight="1">
      <c r="B42" s="175">
        <v>0.0006944444444444445</v>
      </c>
      <c r="C42" s="243">
        <v>12.4</v>
      </c>
      <c r="D42" s="374" t="s">
        <v>40</v>
      </c>
      <c r="E42" s="375"/>
      <c r="F42" s="375"/>
      <c r="G42" s="375"/>
      <c r="H42" s="375"/>
      <c r="I42" s="156">
        <f t="shared" si="4"/>
        <v>0.27083333333333326</v>
      </c>
      <c r="J42" s="153">
        <f t="shared" si="5"/>
        <v>0.5812499999999999</v>
      </c>
      <c r="K42" s="226">
        <f t="shared" si="5"/>
        <v>0.7326388888888888</v>
      </c>
    </row>
    <row r="43" spans="2:11" ht="14.25" customHeight="1">
      <c r="B43" s="175">
        <v>0.001388888888888889</v>
      </c>
      <c r="C43" s="174">
        <v>13.1</v>
      </c>
      <c r="D43" s="374" t="s">
        <v>39</v>
      </c>
      <c r="E43" s="375"/>
      <c r="F43" s="375"/>
      <c r="G43" s="375"/>
      <c r="H43" s="375"/>
      <c r="I43" s="156">
        <f t="shared" si="4"/>
        <v>0.27222222222222214</v>
      </c>
      <c r="J43" s="153">
        <f t="shared" si="5"/>
        <v>0.5826388888888888</v>
      </c>
      <c r="K43" s="226">
        <f t="shared" si="5"/>
        <v>0.7340277777777777</v>
      </c>
    </row>
    <row r="44" spans="2:11" ht="14.25" customHeight="1">
      <c r="B44" s="175">
        <v>0.0020833333333333333</v>
      </c>
      <c r="C44" s="174">
        <v>15.7</v>
      </c>
      <c r="D44" s="374" t="s">
        <v>38</v>
      </c>
      <c r="E44" s="375"/>
      <c r="F44" s="375"/>
      <c r="G44" s="375"/>
      <c r="H44" s="375"/>
      <c r="I44" s="156">
        <f t="shared" si="4"/>
        <v>0.27430555555555547</v>
      </c>
      <c r="J44" s="153">
        <f t="shared" si="5"/>
        <v>0.5847222222222221</v>
      </c>
      <c r="K44" s="226">
        <f t="shared" si="5"/>
        <v>0.736111111111111</v>
      </c>
    </row>
    <row r="45" spans="2:11" ht="14.25" customHeight="1">
      <c r="B45" s="185">
        <v>0.004861111111111111</v>
      </c>
      <c r="C45" s="183">
        <v>21.5</v>
      </c>
      <c r="D45" s="374" t="s">
        <v>51</v>
      </c>
      <c r="E45" s="375"/>
      <c r="F45" s="375"/>
      <c r="G45" s="375"/>
      <c r="H45" s="389"/>
      <c r="I45" s="156">
        <f t="shared" si="4"/>
        <v>0.27916666666666656</v>
      </c>
      <c r="J45" s="153">
        <f t="shared" si="5"/>
        <v>0.5895833333333332</v>
      </c>
      <c r="K45" s="226">
        <f t="shared" si="5"/>
        <v>0.7409722222222221</v>
      </c>
    </row>
    <row r="46" spans="2:11" ht="14.25" customHeight="1">
      <c r="B46" s="185">
        <v>0.0020833333333333333</v>
      </c>
      <c r="C46" s="183">
        <v>22.4</v>
      </c>
      <c r="D46" s="374" t="s">
        <v>50</v>
      </c>
      <c r="E46" s="375"/>
      <c r="F46" s="375"/>
      <c r="G46" s="375"/>
      <c r="H46" s="375"/>
      <c r="I46" s="156">
        <f t="shared" si="4"/>
        <v>0.2812499999999999</v>
      </c>
      <c r="J46" s="153">
        <f t="shared" si="5"/>
        <v>0.5916666666666666</v>
      </c>
      <c r="K46" s="226">
        <f t="shared" si="5"/>
        <v>0.7430555555555555</v>
      </c>
    </row>
    <row r="47" spans="2:11" ht="14.25" customHeight="1">
      <c r="B47" s="175">
        <v>0.001388888888888889</v>
      </c>
      <c r="C47" s="174">
        <v>22.8</v>
      </c>
      <c r="D47" s="374" t="s">
        <v>244</v>
      </c>
      <c r="E47" s="375"/>
      <c r="F47" s="375"/>
      <c r="G47" s="375"/>
      <c r="H47" s="375"/>
      <c r="I47" s="156">
        <f t="shared" si="4"/>
        <v>0.2826388888888888</v>
      </c>
      <c r="J47" s="153">
        <f t="shared" si="4"/>
        <v>0.5930555555555554</v>
      </c>
      <c r="K47" s="323">
        <f t="shared" si="4"/>
        <v>0.7444444444444444</v>
      </c>
    </row>
    <row r="48" spans="2:11" ht="14.25" customHeight="1">
      <c r="B48" s="175">
        <v>0.001388888888888889</v>
      </c>
      <c r="C48" s="174">
        <v>23.8</v>
      </c>
      <c r="D48" s="374" t="s">
        <v>143</v>
      </c>
      <c r="E48" s="375"/>
      <c r="F48" s="375"/>
      <c r="G48" s="375"/>
      <c r="H48" s="375"/>
      <c r="I48" s="156">
        <f t="shared" si="4"/>
        <v>0.28402777777777766</v>
      </c>
      <c r="J48" s="153">
        <f t="shared" si="4"/>
        <v>0.5944444444444443</v>
      </c>
      <c r="K48" s="323">
        <f t="shared" si="4"/>
        <v>0.7458333333333332</v>
      </c>
    </row>
    <row r="49" spans="2:11" ht="14.25" customHeight="1">
      <c r="B49" s="175">
        <v>0.0020833333333333333</v>
      </c>
      <c r="C49" s="174">
        <v>24.3</v>
      </c>
      <c r="D49" s="374" t="s">
        <v>10</v>
      </c>
      <c r="E49" s="375"/>
      <c r="F49" s="375"/>
      <c r="G49" s="375"/>
      <c r="H49" s="375"/>
      <c r="I49" s="156">
        <f t="shared" si="4"/>
        <v>0.286111111111111</v>
      </c>
      <c r="J49" s="153">
        <f t="shared" si="4"/>
        <v>0.5965277777777777</v>
      </c>
      <c r="K49" s="323">
        <f t="shared" si="4"/>
        <v>0.7479166666666666</v>
      </c>
    </row>
    <row r="50" spans="2:11" ht="14.25" customHeight="1" thickBot="1">
      <c r="B50" s="176">
        <v>0.001388888888888889</v>
      </c>
      <c r="C50" s="245">
        <v>24.8</v>
      </c>
      <c r="D50" s="378" t="s">
        <v>20</v>
      </c>
      <c r="E50" s="379"/>
      <c r="F50" s="379"/>
      <c r="G50" s="379"/>
      <c r="H50" s="394"/>
      <c r="I50" s="227">
        <f t="shared" si="4"/>
        <v>0.28749999999999987</v>
      </c>
      <c r="J50" s="154">
        <f t="shared" si="4"/>
        <v>0.5979166666666665</v>
      </c>
      <c r="K50" s="324">
        <f t="shared" si="4"/>
        <v>0.7493055555555554</v>
      </c>
    </row>
    <row r="51" spans="9:13" ht="14.25" customHeight="1" thickTop="1">
      <c r="I51" s="169"/>
      <c r="J51" s="169"/>
      <c r="K51" s="169"/>
      <c r="L51" s="169"/>
      <c r="M51" s="169"/>
    </row>
  </sheetData>
  <sheetProtection selectLockedCells="1" selectUnlockedCells="1"/>
  <mergeCells count="35">
    <mergeCell ref="I8:K8"/>
    <mergeCell ref="D46:H46"/>
    <mergeCell ref="D47:H47"/>
    <mergeCell ref="D48:H48"/>
    <mergeCell ref="D21:H21"/>
    <mergeCell ref="D45:H45"/>
    <mergeCell ref="D19:H19"/>
    <mergeCell ref="D20:H20"/>
    <mergeCell ref="D11:H11"/>
    <mergeCell ref="D28:E29"/>
    <mergeCell ref="D50:H50"/>
    <mergeCell ref="D10:H10"/>
    <mergeCell ref="D49:H49"/>
    <mergeCell ref="D9:H9"/>
    <mergeCell ref="D14:H14"/>
    <mergeCell ref="D15:H15"/>
    <mergeCell ref="D16:H16"/>
    <mergeCell ref="D17:H17"/>
    <mergeCell ref="D18:H18"/>
    <mergeCell ref="D23:H23"/>
    <mergeCell ref="D24:H24"/>
    <mergeCell ref="D33:H33"/>
    <mergeCell ref="D34:H34"/>
    <mergeCell ref="D38:H38"/>
    <mergeCell ref="D22:H22"/>
    <mergeCell ref="D12:H12"/>
    <mergeCell ref="D41:H41"/>
    <mergeCell ref="D42:H42"/>
    <mergeCell ref="D43:H43"/>
    <mergeCell ref="D44:H44"/>
    <mergeCell ref="D35:H35"/>
    <mergeCell ref="D36:H36"/>
    <mergeCell ref="D37:H37"/>
    <mergeCell ref="D39:H39"/>
    <mergeCell ref="D40:H40"/>
  </mergeCells>
  <printOptions/>
  <pageMargins left="0.03937007874015748" right="0.03937007874015748" top="0" bottom="0" header="0.5118110236220472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Proniewicz</dc:creator>
  <cp:keywords/>
  <dc:description/>
  <cp:lastModifiedBy>szkoła</cp:lastModifiedBy>
  <cp:lastPrinted>2018-01-17T10:40:08Z</cp:lastPrinted>
  <dcterms:created xsi:type="dcterms:W3CDTF">2012-02-20T13:04:37Z</dcterms:created>
  <dcterms:modified xsi:type="dcterms:W3CDTF">2018-01-24T21:00:25Z</dcterms:modified>
  <cp:category/>
  <cp:version/>
  <cp:contentType/>
  <cp:contentStatus/>
</cp:coreProperties>
</file>